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108" windowWidth="14292" windowHeight="4632"/>
  </bookViews>
  <sheets>
    <sheet name="6-10 лет  сырье" sheetId="6" r:id="rId1"/>
    <sheet name="11-18 лет  сырье" sheetId="11" r:id="rId2"/>
    <sheet name="12-18 п-ф" sheetId="4" state="hidden" r:id="rId3"/>
  </sheets>
  <definedNames>
    <definedName name="_xlnm._FilterDatabase" localSheetId="1" hidden="1">'11-18 лет  сырье'!$A$2:$O$263</definedName>
    <definedName name="_xlnm._FilterDatabase" localSheetId="0" hidden="1">'6-10 лет  сырье'!$A$4:$O$264</definedName>
    <definedName name="_xlnm.Print_Area" localSheetId="1">'11-18 лет  сырье'!$A$1:$O$263</definedName>
    <definedName name="_xlnm.Print_Area" localSheetId="2">'12-18 п-ф'!$A$1:$N$361</definedName>
    <definedName name="_xlnm.Print_Area" localSheetId="0">'6-10 лет  сырье'!$A$1:$O$264</definedName>
  </definedNames>
  <calcPr calcId="124519" refMode="R1C1"/>
</workbook>
</file>

<file path=xl/calcChain.xml><?xml version="1.0" encoding="utf-8"?>
<calcChain xmlns="http://schemas.openxmlformats.org/spreadsheetml/2006/main">
  <c r="G269" i="6"/>
  <c r="E99" i="11"/>
  <c r="F99"/>
  <c r="G99"/>
  <c r="H99"/>
  <c r="I99"/>
  <c r="J99"/>
  <c r="K99"/>
  <c r="L99"/>
  <c r="M99"/>
  <c r="N99"/>
  <c r="O99"/>
  <c r="D99"/>
  <c r="C99"/>
  <c r="C99" i="6" l="1"/>
  <c r="G47" i="11" l="1"/>
  <c r="C47"/>
  <c r="G47" i="6"/>
  <c r="C47"/>
  <c r="C258"/>
  <c r="C257" i="11"/>
  <c r="G248" i="6"/>
  <c r="C248"/>
  <c r="G247" i="11"/>
  <c r="C247"/>
  <c r="C229" i="6"/>
  <c r="C228" i="11"/>
  <c r="G203" i="6"/>
  <c r="G194" i="11"/>
  <c r="G195" i="6"/>
  <c r="C195"/>
  <c r="C194" i="11"/>
  <c r="H178"/>
  <c r="I178"/>
  <c r="J178"/>
  <c r="K178"/>
  <c r="L178"/>
  <c r="M178"/>
  <c r="N178"/>
  <c r="O178"/>
  <c r="D178"/>
  <c r="E178"/>
  <c r="F178"/>
  <c r="G178"/>
  <c r="C178"/>
  <c r="G179" i="6"/>
  <c r="C179"/>
  <c r="C169" i="11"/>
  <c r="G170" i="6"/>
  <c r="C170"/>
  <c r="D153" i="11"/>
  <c r="E153"/>
  <c r="F153"/>
  <c r="G153"/>
  <c r="H153"/>
  <c r="I153"/>
  <c r="J153"/>
  <c r="K153"/>
  <c r="L153"/>
  <c r="M153"/>
  <c r="N153"/>
  <c r="O153"/>
  <c r="C153"/>
  <c r="G154" i="6"/>
  <c r="C154"/>
  <c r="G116"/>
  <c r="H144"/>
  <c r="I144"/>
  <c r="J144"/>
  <c r="K144"/>
  <c r="L144"/>
  <c r="M144"/>
  <c r="N144"/>
  <c r="O144"/>
  <c r="D144"/>
  <c r="E144"/>
  <c r="F144"/>
  <c r="G144"/>
  <c r="C144"/>
  <c r="C143" i="11"/>
  <c r="C116" i="6"/>
  <c r="C116" i="11"/>
  <c r="C127" i="6"/>
  <c r="C74" i="11"/>
  <c r="C63"/>
  <c r="C74" i="6"/>
  <c r="C63"/>
  <c r="C36"/>
  <c r="C36" i="11"/>
  <c r="C19" i="6"/>
  <c r="C19" i="11"/>
  <c r="C90" i="6"/>
  <c r="O52" i="11"/>
  <c r="N52"/>
  <c r="M52"/>
  <c r="L52"/>
  <c r="K52"/>
  <c r="J52"/>
  <c r="I52"/>
  <c r="H52"/>
  <c r="G52"/>
  <c r="F52"/>
  <c r="E52"/>
  <c r="D52"/>
  <c r="C52"/>
  <c r="O24"/>
  <c r="N24"/>
  <c r="M24"/>
  <c r="L24"/>
  <c r="K24"/>
  <c r="J24"/>
  <c r="I24"/>
  <c r="H24"/>
  <c r="G24"/>
  <c r="F24"/>
  <c r="E24"/>
  <c r="D24"/>
  <c r="C24"/>
  <c r="O52" i="6"/>
  <c r="N52"/>
  <c r="M52"/>
  <c r="L52"/>
  <c r="K52"/>
  <c r="J52"/>
  <c r="I52"/>
  <c r="H52"/>
  <c r="G52"/>
  <c r="F52"/>
  <c r="E52"/>
  <c r="D52"/>
  <c r="C52"/>
  <c r="O24"/>
  <c r="N24"/>
  <c r="M24"/>
  <c r="L24"/>
  <c r="K24"/>
  <c r="J24"/>
  <c r="I24"/>
  <c r="H24"/>
  <c r="G24"/>
  <c r="F24"/>
  <c r="E24"/>
  <c r="D24"/>
  <c r="C24"/>
  <c r="C11" i="11"/>
  <c r="E90"/>
  <c r="F90"/>
  <c r="G90"/>
  <c r="H90"/>
  <c r="I90"/>
  <c r="J90"/>
  <c r="K90"/>
  <c r="L90"/>
  <c r="M90"/>
  <c r="N90"/>
  <c r="O90"/>
  <c r="D90"/>
  <c r="C90"/>
  <c r="D116"/>
  <c r="D258" i="6"/>
  <c r="C207" i="11"/>
  <c r="C157"/>
  <c r="C104"/>
  <c r="C208" i="6" l="1"/>
  <c r="C158"/>
  <c r="D104"/>
  <c r="C104"/>
  <c r="C132" i="11"/>
  <c r="C79"/>
  <c r="C263" i="6"/>
  <c r="C236"/>
  <c r="C221"/>
  <c r="D203"/>
  <c r="C203"/>
  <c r="C184"/>
  <c r="E158"/>
  <c r="F158"/>
  <c r="G158"/>
  <c r="H158"/>
  <c r="I158"/>
  <c r="J158"/>
  <c r="K158"/>
  <c r="L158"/>
  <c r="M158"/>
  <c r="N158"/>
  <c r="O158"/>
  <c r="D158"/>
  <c r="C132"/>
  <c r="E127"/>
  <c r="F127"/>
  <c r="G127"/>
  <c r="H127"/>
  <c r="I127"/>
  <c r="J127"/>
  <c r="K127"/>
  <c r="L127"/>
  <c r="M127"/>
  <c r="N127"/>
  <c r="O127"/>
  <c r="D127"/>
  <c r="E104"/>
  <c r="F104"/>
  <c r="G104"/>
  <c r="H104"/>
  <c r="I104"/>
  <c r="J104"/>
  <c r="K104"/>
  <c r="L104"/>
  <c r="M104"/>
  <c r="N104"/>
  <c r="O104"/>
  <c r="E19"/>
  <c r="F19"/>
  <c r="G19"/>
  <c r="H19"/>
  <c r="I19"/>
  <c r="J19"/>
  <c r="K19"/>
  <c r="L19"/>
  <c r="M19"/>
  <c r="N19"/>
  <c r="O19"/>
  <c r="D19"/>
  <c r="E99"/>
  <c r="F99"/>
  <c r="G99"/>
  <c r="H99"/>
  <c r="I99"/>
  <c r="J99"/>
  <c r="K99"/>
  <c r="L99"/>
  <c r="M99"/>
  <c r="N99"/>
  <c r="O99"/>
  <c r="D99"/>
  <c r="C79"/>
  <c r="C262" i="11"/>
  <c r="E257"/>
  <c r="F257"/>
  <c r="G257"/>
  <c r="H257"/>
  <c r="I257"/>
  <c r="J257"/>
  <c r="K257"/>
  <c r="L257"/>
  <c r="M257"/>
  <c r="N257"/>
  <c r="O257"/>
  <c r="D257"/>
  <c r="D235"/>
  <c r="C235"/>
  <c r="D228"/>
  <c r="D220"/>
  <c r="C220"/>
  <c r="D202"/>
  <c r="C202"/>
  <c r="D194"/>
  <c r="D183"/>
  <c r="E183"/>
  <c r="F183"/>
  <c r="G183"/>
  <c r="H183"/>
  <c r="I183"/>
  <c r="J183"/>
  <c r="K183"/>
  <c r="L183"/>
  <c r="M183"/>
  <c r="N183"/>
  <c r="O183"/>
  <c r="C183"/>
  <c r="E127"/>
  <c r="F127"/>
  <c r="G127"/>
  <c r="H127"/>
  <c r="I127"/>
  <c r="J127"/>
  <c r="K127"/>
  <c r="L127"/>
  <c r="M127"/>
  <c r="N127"/>
  <c r="O127"/>
  <c r="D127"/>
  <c r="C127"/>
  <c r="H104"/>
  <c r="G104"/>
  <c r="I104"/>
  <c r="J104"/>
  <c r="K104"/>
  <c r="L104"/>
  <c r="M104"/>
  <c r="N104"/>
  <c r="O104"/>
  <c r="D104"/>
  <c r="E104"/>
  <c r="F104"/>
  <c r="E19"/>
  <c r="F19"/>
  <c r="G19"/>
  <c r="H19"/>
  <c r="I19"/>
  <c r="J19"/>
  <c r="K19"/>
  <c r="L19"/>
  <c r="M19"/>
  <c r="N19"/>
  <c r="O19"/>
  <c r="D19"/>
  <c r="O47"/>
  <c r="N47"/>
  <c r="M47"/>
  <c r="L47"/>
  <c r="K47"/>
  <c r="J47"/>
  <c r="I47"/>
  <c r="H47"/>
  <c r="F47"/>
  <c r="E47"/>
  <c r="D47"/>
  <c r="O47" i="6"/>
  <c r="N47"/>
  <c r="M47"/>
  <c r="L47"/>
  <c r="K47"/>
  <c r="J47"/>
  <c r="I47"/>
  <c r="H47"/>
  <c r="F47"/>
  <c r="E47"/>
  <c r="D47"/>
  <c r="O208"/>
  <c r="N208"/>
  <c r="M208"/>
  <c r="L208"/>
  <c r="K208"/>
  <c r="J208"/>
  <c r="I208"/>
  <c r="H208"/>
  <c r="G208"/>
  <c r="F208"/>
  <c r="E208"/>
  <c r="D208"/>
  <c r="O207" i="11"/>
  <c r="N207"/>
  <c r="M207"/>
  <c r="L207"/>
  <c r="K207"/>
  <c r="J207"/>
  <c r="I207"/>
  <c r="H207"/>
  <c r="G207"/>
  <c r="F207"/>
  <c r="E207"/>
  <c r="D207"/>
  <c r="O157"/>
  <c r="N157"/>
  <c r="M157"/>
  <c r="L157"/>
  <c r="K157"/>
  <c r="J157"/>
  <c r="I157"/>
  <c r="H157"/>
  <c r="G157"/>
  <c r="F157"/>
  <c r="E157"/>
  <c r="D157"/>
  <c r="C11" i="6"/>
  <c r="D74" i="11"/>
  <c r="E236" i="6"/>
  <c r="F236"/>
  <c r="G236"/>
  <c r="H236"/>
  <c r="I236"/>
  <c r="J236"/>
  <c r="K236"/>
  <c r="L236"/>
  <c r="M236"/>
  <c r="N236"/>
  <c r="O236"/>
  <c r="D236"/>
  <c r="D229"/>
  <c r="E184"/>
  <c r="F184"/>
  <c r="G184"/>
  <c r="H184"/>
  <c r="I184"/>
  <c r="J184"/>
  <c r="K184"/>
  <c r="L184"/>
  <c r="M184"/>
  <c r="N184"/>
  <c r="O184"/>
  <c r="D184"/>
  <c r="E170"/>
  <c r="F170"/>
  <c r="H170"/>
  <c r="I170"/>
  <c r="J170"/>
  <c r="K170"/>
  <c r="L170"/>
  <c r="M170"/>
  <c r="N170"/>
  <c r="O170"/>
  <c r="D170"/>
  <c r="E74"/>
  <c r="F74"/>
  <c r="G74"/>
  <c r="H74"/>
  <c r="I74"/>
  <c r="J74"/>
  <c r="K74"/>
  <c r="L74"/>
  <c r="M74"/>
  <c r="N74"/>
  <c r="O74"/>
  <c r="D74"/>
  <c r="E263"/>
  <c r="F263"/>
  <c r="G263"/>
  <c r="H263"/>
  <c r="I263"/>
  <c r="J263"/>
  <c r="K263"/>
  <c r="L263"/>
  <c r="M263"/>
  <c r="N263"/>
  <c r="O263"/>
  <c r="D263"/>
  <c r="D179"/>
  <c r="D154"/>
  <c r="C268" i="11" l="1"/>
  <c r="C270"/>
  <c r="C271" i="6"/>
  <c r="D269" i="11"/>
  <c r="C269"/>
  <c r="D270" i="6"/>
  <c r="C270"/>
  <c r="C269"/>
  <c r="C25" i="11"/>
  <c r="C263"/>
  <c r="F262"/>
  <c r="D262"/>
  <c r="E247"/>
  <c r="F247"/>
  <c r="H247"/>
  <c r="I247"/>
  <c r="J247"/>
  <c r="K247"/>
  <c r="L247"/>
  <c r="M247"/>
  <c r="N247"/>
  <c r="O247"/>
  <c r="D247"/>
  <c r="C236"/>
  <c r="C208"/>
  <c r="D208" l="1"/>
  <c r="D169"/>
  <c r="D143"/>
  <c r="E116"/>
  <c r="C105"/>
  <c r="C80"/>
  <c r="D79"/>
  <c r="D63"/>
  <c r="C53"/>
  <c r="D36"/>
  <c r="O36"/>
  <c r="N36"/>
  <c r="M36"/>
  <c r="L36"/>
  <c r="K36"/>
  <c r="J36"/>
  <c r="I36"/>
  <c r="H36"/>
  <c r="G36"/>
  <c r="F36"/>
  <c r="E36"/>
  <c r="E11"/>
  <c r="F11"/>
  <c r="G11"/>
  <c r="H11"/>
  <c r="I11"/>
  <c r="J11"/>
  <c r="K11"/>
  <c r="L11"/>
  <c r="M11"/>
  <c r="N11"/>
  <c r="O11"/>
  <c r="D11"/>
  <c r="O262"/>
  <c r="N262"/>
  <c r="M262"/>
  <c r="L262"/>
  <c r="K262"/>
  <c r="J262"/>
  <c r="I262"/>
  <c r="H262"/>
  <c r="G262"/>
  <c r="E262"/>
  <c r="O235"/>
  <c r="N235"/>
  <c r="M235"/>
  <c r="L235"/>
  <c r="K235"/>
  <c r="J235"/>
  <c r="I235"/>
  <c r="H235"/>
  <c r="G235"/>
  <c r="F235"/>
  <c r="E235"/>
  <c r="O228"/>
  <c r="N228"/>
  <c r="M228"/>
  <c r="L228"/>
  <c r="K228"/>
  <c r="J228"/>
  <c r="I228"/>
  <c r="H228"/>
  <c r="G228"/>
  <c r="F228"/>
  <c r="E228"/>
  <c r="O220"/>
  <c r="N220"/>
  <c r="M220"/>
  <c r="L220"/>
  <c r="K220"/>
  <c r="J220"/>
  <c r="I220"/>
  <c r="H220"/>
  <c r="G220"/>
  <c r="F220"/>
  <c r="E220"/>
  <c r="O202"/>
  <c r="N202"/>
  <c r="M202"/>
  <c r="L202"/>
  <c r="K202"/>
  <c r="J202"/>
  <c r="I202"/>
  <c r="H202"/>
  <c r="G202"/>
  <c r="F202"/>
  <c r="E202"/>
  <c r="O194"/>
  <c r="N194"/>
  <c r="M194"/>
  <c r="L194"/>
  <c r="K194"/>
  <c r="J194"/>
  <c r="I194"/>
  <c r="H194"/>
  <c r="F194"/>
  <c r="E194"/>
  <c r="C184"/>
  <c r="O169"/>
  <c r="N169"/>
  <c r="M169"/>
  <c r="L169"/>
  <c r="K169"/>
  <c r="J169"/>
  <c r="I169"/>
  <c r="H169"/>
  <c r="G169"/>
  <c r="F169"/>
  <c r="E169"/>
  <c r="C158"/>
  <c r="O143"/>
  <c r="N143"/>
  <c r="M143"/>
  <c r="L143"/>
  <c r="K143"/>
  <c r="J143"/>
  <c r="I143"/>
  <c r="H143"/>
  <c r="G143"/>
  <c r="F143"/>
  <c r="E143"/>
  <c r="C133"/>
  <c r="O132"/>
  <c r="N132"/>
  <c r="M132"/>
  <c r="L132"/>
  <c r="K132"/>
  <c r="J132"/>
  <c r="I132"/>
  <c r="H132"/>
  <c r="G132"/>
  <c r="F132"/>
  <c r="E132"/>
  <c r="D132"/>
  <c r="O116"/>
  <c r="N116"/>
  <c r="M116"/>
  <c r="L116"/>
  <c r="K116"/>
  <c r="J116"/>
  <c r="I116"/>
  <c r="H116"/>
  <c r="G116"/>
  <c r="F116"/>
  <c r="O79"/>
  <c r="N79"/>
  <c r="M79"/>
  <c r="L79"/>
  <c r="K79"/>
  <c r="J79"/>
  <c r="I79"/>
  <c r="H79"/>
  <c r="G79"/>
  <c r="F79"/>
  <c r="E79"/>
  <c r="O74"/>
  <c r="N74"/>
  <c r="M74"/>
  <c r="L74"/>
  <c r="K74"/>
  <c r="J74"/>
  <c r="I74"/>
  <c r="H74"/>
  <c r="G74"/>
  <c r="F74"/>
  <c r="E74"/>
  <c r="O63"/>
  <c r="N63"/>
  <c r="M63"/>
  <c r="L63"/>
  <c r="K63"/>
  <c r="J63"/>
  <c r="I63"/>
  <c r="H63"/>
  <c r="G63"/>
  <c r="F63"/>
  <c r="E63"/>
  <c r="C264" i="6"/>
  <c r="E258"/>
  <c r="F258"/>
  <c r="G258"/>
  <c r="H258"/>
  <c r="I258"/>
  <c r="J258"/>
  <c r="K258"/>
  <c r="L258"/>
  <c r="M258"/>
  <c r="N258"/>
  <c r="O258"/>
  <c r="E248"/>
  <c r="F248"/>
  <c r="H248"/>
  <c r="I248"/>
  <c r="J248"/>
  <c r="K248"/>
  <c r="L248"/>
  <c r="M248"/>
  <c r="N248"/>
  <c r="O248"/>
  <c r="D248"/>
  <c r="C237"/>
  <c r="E229"/>
  <c r="F229"/>
  <c r="G229"/>
  <c r="H229"/>
  <c r="I229"/>
  <c r="J229"/>
  <c r="K229"/>
  <c r="L229"/>
  <c r="M229"/>
  <c r="N229"/>
  <c r="O229"/>
  <c r="E221"/>
  <c r="F221"/>
  <c r="G221"/>
  <c r="H221"/>
  <c r="I221"/>
  <c r="J221"/>
  <c r="K221"/>
  <c r="L221"/>
  <c r="M221"/>
  <c r="N221"/>
  <c r="O221"/>
  <c r="D221"/>
  <c r="C209"/>
  <c r="E203"/>
  <c r="F203"/>
  <c r="H203"/>
  <c r="I203"/>
  <c r="J203"/>
  <c r="K203"/>
  <c r="L203"/>
  <c r="M203"/>
  <c r="N203"/>
  <c r="O203"/>
  <c r="E195"/>
  <c r="F195"/>
  <c r="H195"/>
  <c r="I195"/>
  <c r="J195"/>
  <c r="K195"/>
  <c r="L195"/>
  <c r="M195"/>
  <c r="N195"/>
  <c r="O195"/>
  <c r="D195"/>
  <c r="C185"/>
  <c r="E179"/>
  <c r="F179"/>
  <c r="H179"/>
  <c r="I179"/>
  <c r="J179"/>
  <c r="K179"/>
  <c r="L179"/>
  <c r="M179"/>
  <c r="N179"/>
  <c r="O179"/>
  <c r="E154"/>
  <c r="F154"/>
  <c r="H154"/>
  <c r="I154"/>
  <c r="J154"/>
  <c r="K154"/>
  <c r="L154"/>
  <c r="M154"/>
  <c r="N154"/>
  <c r="O154"/>
  <c r="D159"/>
  <c r="C133"/>
  <c r="E132"/>
  <c r="F132"/>
  <c r="G132"/>
  <c r="H132"/>
  <c r="I132"/>
  <c r="J132"/>
  <c r="K132"/>
  <c r="L132"/>
  <c r="M132"/>
  <c r="N132"/>
  <c r="O132"/>
  <c r="D132"/>
  <c r="E116"/>
  <c r="F116"/>
  <c r="H116"/>
  <c r="I116"/>
  <c r="J116"/>
  <c r="K116"/>
  <c r="L116"/>
  <c r="M116"/>
  <c r="N116"/>
  <c r="O116"/>
  <c r="D116"/>
  <c r="C105"/>
  <c r="E90"/>
  <c r="F90"/>
  <c r="G90"/>
  <c r="H90"/>
  <c r="I90"/>
  <c r="J90"/>
  <c r="K90"/>
  <c r="L90"/>
  <c r="M90"/>
  <c r="N90"/>
  <c r="O90"/>
  <c r="D90"/>
  <c r="C80"/>
  <c r="E79"/>
  <c r="F79"/>
  <c r="G79"/>
  <c r="H79"/>
  <c r="I79"/>
  <c r="J79"/>
  <c r="K79"/>
  <c r="L79"/>
  <c r="M79"/>
  <c r="N79"/>
  <c r="O79"/>
  <c r="D79"/>
  <c r="E63"/>
  <c r="F63"/>
  <c r="G63"/>
  <c r="H63"/>
  <c r="I63"/>
  <c r="J63"/>
  <c r="K63"/>
  <c r="L63"/>
  <c r="M63"/>
  <c r="N63"/>
  <c r="O63"/>
  <c r="D63"/>
  <c r="C53"/>
  <c r="E36"/>
  <c r="F36"/>
  <c r="G36"/>
  <c r="H36"/>
  <c r="I36"/>
  <c r="J36"/>
  <c r="K36"/>
  <c r="L36"/>
  <c r="M36"/>
  <c r="N36"/>
  <c r="O36"/>
  <c r="D36"/>
  <c r="C25"/>
  <c r="E11"/>
  <c r="F11"/>
  <c r="G11"/>
  <c r="H11"/>
  <c r="I11"/>
  <c r="J11"/>
  <c r="K11"/>
  <c r="L11"/>
  <c r="M11"/>
  <c r="N11"/>
  <c r="O11"/>
  <c r="D11"/>
  <c r="C159"/>
  <c r="G269" i="11" l="1"/>
  <c r="F270" i="6"/>
  <c r="E270" i="11"/>
  <c r="D268"/>
  <c r="E269"/>
  <c r="G268"/>
  <c r="E270" i="6"/>
  <c r="D269"/>
  <c r="D271"/>
  <c r="F271"/>
  <c r="G271"/>
  <c r="E271"/>
  <c r="F270" i="11"/>
  <c r="F268"/>
  <c r="D270"/>
  <c r="G270"/>
  <c r="F269"/>
  <c r="E268"/>
  <c r="F269" i="6"/>
  <c r="E269"/>
  <c r="G270"/>
  <c r="J25" i="11"/>
  <c r="E53"/>
  <c r="I53"/>
  <c r="M53"/>
  <c r="L184"/>
  <c r="D184"/>
  <c r="E184"/>
  <c r="I184"/>
  <c r="M184"/>
  <c r="G184"/>
  <c r="O184"/>
  <c r="F184"/>
  <c r="J184"/>
  <c r="N184"/>
  <c r="K184"/>
  <c r="K25"/>
  <c r="O25"/>
  <c r="H184"/>
  <c r="J53"/>
  <c r="M236"/>
  <c r="I236"/>
  <c r="F53"/>
  <c r="N53"/>
  <c r="G133"/>
  <c r="K133"/>
  <c r="O133"/>
  <c r="M80"/>
  <c r="E80"/>
  <c r="I80"/>
  <c r="E158"/>
  <c r="I158"/>
  <c r="M158"/>
  <c r="F208"/>
  <c r="J208"/>
  <c r="N208"/>
  <c r="E236"/>
  <c r="D25"/>
  <c r="D80"/>
  <c r="H80"/>
  <c r="L80"/>
  <c r="D105"/>
  <c r="H105"/>
  <c r="L105"/>
  <c r="D263"/>
  <c r="H263"/>
  <c r="L263"/>
  <c r="K105"/>
  <c r="G105"/>
  <c r="O105"/>
  <c r="F133"/>
  <c r="J133"/>
  <c r="N133"/>
  <c r="F158"/>
  <c r="J158"/>
  <c r="N158"/>
  <c r="J80"/>
  <c r="F105"/>
  <c r="J105"/>
  <c r="N105"/>
  <c r="D158"/>
  <c r="H158"/>
  <c r="L158"/>
  <c r="E208"/>
  <c r="I208"/>
  <c r="M208"/>
  <c r="E263"/>
  <c r="I263"/>
  <c r="M263"/>
  <c r="E105"/>
  <c r="I105"/>
  <c r="M105"/>
  <c r="G158"/>
  <c r="K158"/>
  <c r="O158"/>
  <c r="H208"/>
  <c r="L208"/>
  <c r="D236"/>
  <c r="H236"/>
  <c r="L236"/>
  <c r="G25"/>
  <c r="G80"/>
  <c r="K80"/>
  <c r="O80"/>
  <c r="E133"/>
  <c r="I133"/>
  <c r="M133"/>
  <c r="G208"/>
  <c r="K208"/>
  <c r="O208"/>
  <c r="G236"/>
  <c r="K236"/>
  <c r="O236"/>
  <c r="G263"/>
  <c r="K263"/>
  <c r="O263"/>
  <c r="F80"/>
  <c r="N80"/>
  <c r="D133"/>
  <c r="H133"/>
  <c r="L133"/>
  <c r="F236"/>
  <c r="J236"/>
  <c r="N236"/>
  <c r="F263"/>
  <c r="J263"/>
  <c r="N263"/>
  <c r="D53"/>
  <c r="H53"/>
  <c r="L53"/>
  <c r="G53"/>
  <c r="K53"/>
  <c r="O53"/>
  <c r="N25"/>
  <c r="F25"/>
  <c r="H25"/>
  <c r="L25"/>
  <c r="E25"/>
  <c r="I25"/>
  <c r="M25"/>
  <c r="O185" i="6"/>
  <c r="K185"/>
  <c r="G185"/>
  <c r="H237"/>
  <c r="K25"/>
  <c r="D25"/>
  <c r="H25"/>
  <c r="M53"/>
  <c r="I53"/>
  <c r="N80"/>
  <c r="F80"/>
  <c r="O105"/>
  <c r="K105"/>
  <c r="D133"/>
  <c r="H133"/>
  <c r="O209"/>
  <c r="M25"/>
  <c r="I25"/>
  <c r="E25"/>
  <c r="N53"/>
  <c r="J53"/>
  <c r="F53"/>
  <c r="O80"/>
  <c r="K80"/>
  <c r="G80"/>
  <c r="D105"/>
  <c r="L105"/>
  <c r="H105"/>
  <c r="M133"/>
  <c r="I133"/>
  <c r="E133"/>
  <c r="D209"/>
  <c r="L209"/>
  <c r="H209"/>
  <c r="M237"/>
  <c r="I237"/>
  <c r="E237"/>
  <c r="O264"/>
  <c r="K264"/>
  <c r="G264"/>
  <c r="N25"/>
  <c r="J25"/>
  <c r="F25"/>
  <c r="O53"/>
  <c r="K53"/>
  <c r="G53"/>
  <c r="D80"/>
  <c r="L80"/>
  <c r="H80"/>
  <c r="M105"/>
  <c r="I105"/>
  <c r="E105"/>
  <c r="N133"/>
  <c r="J133"/>
  <c r="F133"/>
  <c r="D185"/>
  <c r="L185"/>
  <c r="H185"/>
  <c r="M185"/>
  <c r="I185"/>
  <c r="E185"/>
  <c r="M209"/>
  <c r="I209"/>
  <c r="E209"/>
  <c r="N237"/>
  <c r="J237"/>
  <c r="F237"/>
  <c r="D264"/>
  <c r="L264"/>
  <c r="H264"/>
  <c r="O25"/>
  <c r="G25"/>
  <c r="D53"/>
  <c r="L53"/>
  <c r="H53"/>
  <c r="M80"/>
  <c r="I80"/>
  <c r="E80"/>
  <c r="N105"/>
  <c r="J105"/>
  <c r="F105"/>
  <c r="O133"/>
  <c r="K133"/>
  <c r="G133"/>
  <c r="N185"/>
  <c r="J185"/>
  <c r="F185"/>
  <c r="N209"/>
  <c r="J209"/>
  <c r="F209"/>
  <c r="O237"/>
  <c r="K237"/>
  <c r="G237"/>
  <c r="M264"/>
  <c r="I264"/>
  <c r="E264"/>
  <c r="L25"/>
  <c r="E53"/>
  <c r="J80"/>
  <c r="G105"/>
  <c r="L133"/>
  <c r="K209"/>
  <c r="G209"/>
  <c r="D237"/>
  <c r="L237"/>
  <c r="N264"/>
  <c r="J264"/>
  <c r="F264"/>
  <c r="F159" l="1"/>
  <c r="J159"/>
  <c r="D82" i="4"/>
  <c r="D211"/>
  <c r="E178"/>
  <c r="F178"/>
  <c r="G178"/>
  <c r="H178"/>
  <c r="I178"/>
  <c r="J178"/>
  <c r="K178"/>
  <c r="L178"/>
  <c r="M178"/>
  <c r="N178"/>
  <c r="D178"/>
  <c r="E90"/>
  <c r="F90"/>
  <c r="G90"/>
  <c r="H90"/>
  <c r="I90"/>
  <c r="J90"/>
  <c r="K90"/>
  <c r="L90"/>
  <c r="M90"/>
  <c r="N90"/>
  <c r="D90"/>
  <c r="D309"/>
  <c r="E319"/>
  <c r="F319"/>
  <c r="G319"/>
  <c r="H319"/>
  <c r="I319"/>
  <c r="J319"/>
  <c r="K319"/>
  <c r="L319"/>
  <c r="M319"/>
  <c r="N319"/>
  <c r="D319"/>
  <c r="D285"/>
  <c r="D277"/>
  <c r="D253"/>
  <c r="D244"/>
  <c r="D254" s="1"/>
  <c r="E244"/>
  <c r="F244"/>
  <c r="G244"/>
  <c r="H244"/>
  <c r="I244"/>
  <c r="J244"/>
  <c r="K244"/>
  <c r="L244"/>
  <c r="M244"/>
  <c r="N244"/>
  <c r="D223"/>
  <c r="D188"/>
  <c r="D189" s="1"/>
  <c r="D156"/>
  <c r="E147"/>
  <c r="F147"/>
  <c r="G147"/>
  <c r="H147"/>
  <c r="I147"/>
  <c r="J147"/>
  <c r="K147"/>
  <c r="L147"/>
  <c r="M147"/>
  <c r="N147"/>
  <c r="D147"/>
  <c r="D123"/>
  <c r="E113"/>
  <c r="F113"/>
  <c r="G113"/>
  <c r="H113"/>
  <c r="I113"/>
  <c r="J113"/>
  <c r="K113"/>
  <c r="L113"/>
  <c r="M113"/>
  <c r="N113"/>
  <c r="D113"/>
  <c r="D124" s="1"/>
  <c r="E82"/>
  <c r="E91" s="1"/>
  <c r="F82"/>
  <c r="F91" s="1"/>
  <c r="G82"/>
  <c r="G91" s="1"/>
  <c r="H82"/>
  <c r="H91" s="1"/>
  <c r="I82"/>
  <c r="I91" s="1"/>
  <c r="J82"/>
  <c r="J91" s="1"/>
  <c r="K82"/>
  <c r="K91" s="1"/>
  <c r="L82"/>
  <c r="L91" s="1"/>
  <c r="M82"/>
  <c r="M91" s="1"/>
  <c r="N82"/>
  <c r="N91" s="1"/>
  <c r="D91"/>
  <c r="E59"/>
  <c r="F59"/>
  <c r="G59"/>
  <c r="H59"/>
  <c r="I59"/>
  <c r="J59"/>
  <c r="K59"/>
  <c r="L59"/>
  <c r="M59"/>
  <c r="N59"/>
  <c r="D59"/>
  <c r="D50"/>
  <c r="D60" s="1"/>
  <c r="D342"/>
  <c r="E50"/>
  <c r="E60" s="1"/>
  <c r="F50"/>
  <c r="F60" s="1"/>
  <c r="G50"/>
  <c r="G60" s="1"/>
  <c r="H50"/>
  <c r="H60" s="1"/>
  <c r="I50"/>
  <c r="I60" s="1"/>
  <c r="J50"/>
  <c r="J60" s="1"/>
  <c r="K50"/>
  <c r="K60" s="1"/>
  <c r="L50"/>
  <c r="L60" s="1"/>
  <c r="M50"/>
  <c r="M60" s="1"/>
  <c r="N50"/>
  <c r="N60" s="1"/>
  <c r="E123"/>
  <c r="E124" s="1"/>
  <c r="F123"/>
  <c r="G123"/>
  <c r="G124" s="1"/>
  <c r="H123"/>
  <c r="I123"/>
  <c r="I124"/>
  <c r="J123"/>
  <c r="K123"/>
  <c r="K124" s="1"/>
  <c r="L123"/>
  <c r="M123"/>
  <c r="M124" s="1"/>
  <c r="N123"/>
  <c r="E156"/>
  <c r="F156"/>
  <c r="G156"/>
  <c r="H156"/>
  <c r="I156"/>
  <c r="J156"/>
  <c r="K156"/>
  <c r="L156"/>
  <c r="M156"/>
  <c r="N156"/>
  <c r="E253"/>
  <c r="F253"/>
  <c r="G253"/>
  <c r="H253"/>
  <c r="I253"/>
  <c r="J253"/>
  <c r="K253"/>
  <c r="L253"/>
  <c r="L254" s="1"/>
  <c r="M253"/>
  <c r="N253"/>
  <c r="D224"/>
  <c r="E211"/>
  <c r="F211"/>
  <c r="G211"/>
  <c r="H211"/>
  <c r="I211"/>
  <c r="J211"/>
  <c r="K211"/>
  <c r="L211"/>
  <c r="M211"/>
  <c r="N211"/>
  <c r="E223"/>
  <c r="F223"/>
  <c r="G223"/>
  <c r="H223"/>
  <c r="I223"/>
  <c r="J223"/>
  <c r="K223"/>
  <c r="L223"/>
  <c r="M223"/>
  <c r="N223"/>
  <c r="E188"/>
  <c r="E189" s="1"/>
  <c r="F188"/>
  <c r="F189" s="1"/>
  <c r="G188"/>
  <c r="G189" s="1"/>
  <c r="H188"/>
  <c r="H189" s="1"/>
  <c r="I188"/>
  <c r="I189" s="1"/>
  <c r="J188"/>
  <c r="J189" s="1"/>
  <c r="K188"/>
  <c r="K189" s="1"/>
  <c r="L188"/>
  <c r="L189" s="1"/>
  <c r="M188"/>
  <c r="M189" s="1"/>
  <c r="N188"/>
  <c r="N189" s="1"/>
  <c r="E277"/>
  <c r="F277"/>
  <c r="G277"/>
  <c r="H277"/>
  <c r="I277"/>
  <c r="J277"/>
  <c r="K277"/>
  <c r="L277"/>
  <c r="M277"/>
  <c r="N277"/>
  <c r="E285"/>
  <c r="F285"/>
  <c r="G285"/>
  <c r="H285"/>
  <c r="I285"/>
  <c r="J285"/>
  <c r="K285"/>
  <c r="L285"/>
  <c r="M285"/>
  <c r="N285"/>
  <c r="E309"/>
  <c r="E320" s="1"/>
  <c r="F309"/>
  <c r="F320" s="1"/>
  <c r="G309"/>
  <c r="G320" s="1"/>
  <c r="H309"/>
  <c r="H320" s="1"/>
  <c r="I309"/>
  <c r="I320" s="1"/>
  <c r="J309"/>
  <c r="J320" s="1"/>
  <c r="K309"/>
  <c r="K320" s="1"/>
  <c r="L309"/>
  <c r="L320" s="1"/>
  <c r="M309"/>
  <c r="M320" s="1"/>
  <c r="N309"/>
  <c r="N320" s="1"/>
  <c r="E342"/>
  <c r="F342"/>
  <c r="G342"/>
  <c r="H342"/>
  <c r="I342"/>
  <c r="J342"/>
  <c r="K342"/>
  <c r="L342"/>
  <c r="M342"/>
  <c r="N342"/>
  <c r="D352"/>
  <c r="E352"/>
  <c r="F352"/>
  <c r="G352"/>
  <c r="H352"/>
  <c r="I352"/>
  <c r="J352"/>
  <c r="K352"/>
  <c r="L352"/>
  <c r="M352"/>
  <c r="N352"/>
  <c r="D320"/>
  <c r="D157"/>
  <c r="D353"/>
  <c r="N124"/>
  <c r="J124"/>
  <c r="F124"/>
  <c r="I353"/>
  <c r="K286"/>
  <c r="I224"/>
  <c r="N286"/>
  <c r="L286"/>
  <c r="J286"/>
  <c r="H286"/>
  <c r="F286"/>
  <c r="D286"/>
  <c r="G157"/>
  <c r="K157"/>
  <c r="N353"/>
  <c r="M224"/>
  <c r="E224"/>
  <c r="G286"/>
  <c r="N254"/>
  <c r="J254"/>
  <c r="H254"/>
  <c r="F254"/>
  <c r="M353"/>
  <c r="K353"/>
  <c r="G353"/>
  <c r="E353"/>
  <c r="L353"/>
  <c r="J353"/>
  <c r="H353"/>
  <c r="F353"/>
  <c r="K224"/>
  <c r="G224"/>
  <c r="N157"/>
  <c r="L157"/>
  <c r="J157"/>
  <c r="H157"/>
  <c r="F157"/>
  <c r="M157"/>
  <c r="I157"/>
  <c r="E157"/>
  <c r="M286"/>
  <c r="I286"/>
  <c r="E286"/>
  <c r="M254"/>
  <c r="K254"/>
  <c r="I254"/>
  <c r="G254"/>
  <c r="E254"/>
  <c r="N224"/>
  <c r="L224"/>
  <c r="J224"/>
  <c r="H224"/>
  <c r="F224"/>
  <c r="L124" l="1"/>
  <c r="H124"/>
  <c r="L159" i="6"/>
  <c r="N159"/>
  <c r="E159"/>
  <c r="H159"/>
  <c r="M159"/>
  <c r="I159"/>
  <c r="O159"/>
  <c r="K159"/>
  <c r="G159"/>
</calcChain>
</file>

<file path=xl/sharedStrings.xml><?xml version="1.0" encoding="utf-8"?>
<sst xmlns="http://schemas.openxmlformats.org/spreadsheetml/2006/main" count="1539" uniqueCount="257">
  <si>
    <t>котлета рыбная с маслом</t>
  </si>
  <si>
    <t>апельсин</t>
  </si>
  <si>
    <t>кисломолочный  напиток</t>
  </si>
  <si>
    <t>овощи по сезону</t>
  </si>
  <si>
    <t>хлеб ржано- пшеничный</t>
  </si>
  <si>
    <t xml:space="preserve">тефтели с соусом </t>
  </si>
  <si>
    <t>омлет  натуральный</t>
  </si>
  <si>
    <t>шницель п/ф</t>
  </si>
  <si>
    <r>
      <t>Возрастная категория :</t>
    </r>
    <r>
      <rPr>
        <sz val="11"/>
        <color indexed="8"/>
        <rFont val="Times New Roman"/>
        <family val="1"/>
        <charset val="204"/>
      </rPr>
      <t xml:space="preserve"> с 12до 18 лет</t>
    </r>
  </si>
  <si>
    <t>№</t>
  </si>
  <si>
    <t>прием пищи, наименование блюда</t>
  </si>
  <si>
    <t>Пищевые в-ва(г)</t>
  </si>
  <si>
    <t>эн ценность</t>
  </si>
  <si>
    <t>Витамины (мг)</t>
  </si>
  <si>
    <t>Минеральные в-ва (мг)</t>
  </si>
  <si>
    <t>рец</t>
  </si>
  <si>
    <t>Б</t>
  </si>
  <si>
    <t>Ж</t>
  </si>
  <si>
    <t>У</t>
  </si>
  <si>
    <t>(ккал)</t>
  </si>
  <si>
    <t>С</t>
  </si>
  <si>
    <t>А</t>
  </si>
  <si>
    <t>Са</t>
  </si>
  <si>
    <t>Р</t>
  </si>
  <si>
    <t>Mg</t>
  </si>
  <si>
    <t>Fe</t>
  </si>
  <si>
    <t>ЗАВТРАК</t>
  </si>
  <si>
    <t>итого за завтрак</t>
  </si>
  <si>
    <t>ОБЕД</t>
  </si>
  <si>
    <t>итого за обед</t>
  </si>
  <si>
    <t>хлеб ржано-пшеничный</t>
  </si>
  <si>
    <t>напиток из шиповника</t>
  </si>
  <si>
    <t>кофейный напиток</t>
  </si>
  <si>
    <t>чай с сахаром</t>
  </si>
  <si>
    <t>каша гречневая рассыпчатая</t>
  </si>
  <si>
    <t>суп рыбный с  крупой</t>
  </si>
  <si>
    <t>сыр порциями</t>
  </si>
  <si>
    <t>каша пшеничная рассыпчатая</t>
  </si>
  <si>
    <t>рис отварной</t>
  </si>
  <si>
    <t>компот из смеси сухофруктов</t>
  </si>
  <si>
    <t>ИТОГО ЗА ДЕНЬ</t>
  </si>
  <si>
    <t>80/40</t>
  </si>
  <si>
    <t>голубцы п/ф с соусом томатным</t>
  </si>
  <si>
    <t>100/40</t>
  </si>
  <si>
    <t>100/50</t>
  </si>
  <si>
    <t>какао  с молоком</t>
  </si>
  <si>
    <t>яйцо отварное</t>
  </si>
  <si>
    <t>масло сливочное порциями</t>
  </si>
  <si>
    <t>хлеб  пшеничный</t>
  </si>
  <si>
    <t>компот из  апельсинов с яблоками</t>
  </si>
  <si>
    <t>кисель из концентрата плодового или ягодного</t>
  </si>
  <si>
    <t>макароные изделия  отварные</t>
  </si>
  <si>
    <t>сосики отварные</t>
  </si>
  <si>
    <t>масса                 порции</t>
  </si>
  <si>
    <t>ГП</t>
  </si>
  <si>
    <t>пельмени п/ф отварные с маслом</t>
  </si>
  <si>
    <t xml:space="preserve">ГП </t>
  </si>
  <si>
    <t>Плов из птицы</t>
  </si>
  <si>
    <t xml:space="preserve">6 день </t>
  </si>
  <si>
    <t>кисломолочный напиток</t>
  </si>
  <si>
    <t>компот из яблок с лимоном</t>
  </si>
  <si>
    <t xml:space="preserve">каша молочная с маслом в ассортименте </t>
  </si>
  <si>
    <t>выход</t>
  </si>
  <si>
    <r>
      <t>Возрастная категория :</t>
    </r>
    <r>
      <rPr>
        <sz val="11"/>
        <color indexed="8"/>
        <rFont val="Times New Roman"/>
        <family val="1"/>
        <charset val="204"/>
      </rPr>
      <t xml:space="preserve"> с 12 до 18 лет</t>
    </r>
  </si>
  <si>
    <t>плов из филе курицы</t>
  </si>
  <si>
    <t>чай с лимоном</t>
  </si>
  <si>
    <t>сок</t>
  </si>
  <si>
    <t>70/30</t>
  </si>
  <si>
    <r>
      <t>В</t>
    </r>
    <r>
      <rPr>
        <sz val="11"/>
        <color indexed="8"/>
        <rFont val="Calibri"/>
        <family val="2"/>
        <charset val="204"/>
      </rPr>
      <t>₁</t>
    </r>
  </si>
  <si>
    <t xml:space="preserve">1 день </t>
  </si>
  <si>
    <t>№рец</t>
  </si>
  <si>
    <t>Наименование блюд</t>
  </si>
  <si>
    <t xml:space="preserve">химический состав </t>
  </si>
  <si>
    <t>Эн.цен.</t>
  </si>
  <si>
    <t>калл.</t>
  </si>
  <si>
    <t>В1</t>
  </si>
  <si>
    <t>Е</t>
  </si>
  <si>
    <t xml:space="preserve">Са </t>
  </si>
  <si>
    <t>Завтрак:</t>
  </si>
  <si>
    <t>Хлеб ржано-пшеничный</t>
  </si>
  <si>
    <t>Итого за завтрак:</t>
  </si>
  <si>
    <t>Обед:</t>
  </si>
  <si>
    <t xml:space="preserve">Хлеб пшеничный </t>
  </si>
  <si>
    <t xml:space="preserve">Хлеб ржано-пшеничный </t>
  </si>
  <si>
    <t>Итого за обед:</t>
  </si>
  <si>
    <t xml:space="preserve">3 день </t>
  </si>
  <si>
    <t xml:space="preserve">Итого за завтрак: </t>
  </si>
  <si>
    <t xml:space="preserve">4 день </t>
  </si>
  <si>
    <t xml:space="preserve">5 день </t>
  </si>
  <si>
    <t xml:space="preserve">Хлеб ржано-пшеничный  </t>
  </si>
  <si>
    <t>Суп картофельный с мясными фрикадельками</t>
  </si>
  <si>
    <t xml:space="preserve">7 день </t>
  </si>
  <si>
    <t xml:space="preserve">8 день </t>
  </si>
  <si>
    <t xml:space="preserve"> овощи натуральные соленые</t>
  </si>
  <si>
    <t>перловая каша</t>
  </si>
  <si>
    <t>кукуруза консерв.отварная для подгарнировки</t>
  </si>
  <si>
    <t>фрикадельки с соусом томатным</t>
  </si>
  <si>
    <t>птица тушеная(голень,бедро)</t>
  </si>
  <si>
    <t>горошек зеленый для подгарнировки</t>
  </si>
  <si>
    <t>соус сметанный</t>
  </si>
  <si>
    <t>100/5</t>
  </si>
  <si>
    <t>Примерное 10-дневное меню для организации горячего питания детей в возрасте от 12 до 18 лет на базе столовых, общеобразовательных учреждений г. Канска, работающих на полуфабрикатах</t>
  </si>
  <si>
    <t xml:space="preserve">вафли </t>
  </si>
  <si>
    <t xml:space="preserve">банан </t>
  </si>
  <si>
    <t xml:space="preserve">яблоко </t>
  </si>
  <si>
    <t xml:space="preserve">печенье </t>
  </si>
  <si>
    <t xml:space="preserve">Суп картофельный с клецками с курицей </t>
  </si>
  <si>
    <t xml:space="preserve">апельсин </t>
  </si>
  <si>
    <t xml:space="preserve">борщ из консервированных овощей мясными консервами </t>
  </si>
  <si>
    <t xml:space="preserve">мармелад </t>
  </si>
  <si>
    <t>щи из консервированных овощей с мясными консервами</t>
  </si>
  <si>
    <t>банан</t>
  </si>
  <si>
    <t xml:space="preserve">9 день </t>
  </si>
  <si>
    <t xml:space="preserve">10 день </t>
  </si>
  <si>
    <t xml:space="preserve">2 день </t>
  </si>
  <si>
    <t>рыба запеченная минтай</t>
  </si>
  <si>
    <t>75/75</t>
  </si>
  <si>
    <t xml:space="preserve">рассольник из консервированных овощей с мясными консервами </t>
  </si>
  <si>
    <t xml:space="preserve">голубцы ленивые  п/ф с соусом </t>
  </si>
  <si>
    <t>рыба тушеная  в сметанном соусе(филе горбуша или кета)</t>
  </si>
  <si>
    <t>200/50</t>
  </si>
  <si>
    <t>суп овощной (из замор. овощей) с курицей (голень, бедро)</t>
  </si>
  <si>
    <t>птица запеченная</t>
  </si>
  <si>
    <t>250/10</t>
  </si>
  <si>
    <t xml:space="preserve">суп гороховый   с мясными консервами </t>
  </si>
  <si>
    <t>107,108,114,112</t>
  </si>
  <si>
    <t>котлета,шницель,биточек в ассортименте в соусе</t>
  </si>
  <si>
    <t xml:space="preserve">каша перловая </t>
  </si>
  <si>
    <t>запеканка из творога со сгущенкой</t>
  </si>
  <si>
    <t xml:space="preserve">яйцо отварное </t>
  </si>
  <si>
    <t>300/40</t>
  </si>
  <si>
    <t>200/30</t>
  </si>
  <si>
    <t>200/10</t>
  </si>
  <si>
    <t>70/60</t>
  </si>
  <si>
    <t>Суп овощной с курицей</t>
  </si>
  <si>
    <t>Банан</t>
  </si>
  <si>
    <t>Сок фруктовый</t>
  </si>
  <si>
    <t>Макароные изделия отварные с маслом</t>
  </si>
  <si>
    <t>90/60</t>
  </si>
  <si>
    <t>Полдник:</t>
  </si>
  <si>
    <t>Чай с сахаром</t>
  </si>
  <si>
    <t>Апельсин</t>
  </si>
  <si>
    <t>Итого за полдник:</t>
  </si>
  <si>
    <t>Молоко</t>
  </si>
  <si>
    <t>Мармелад</t>
  </si>
  <si>
    <t>Яблоко</t>
  </si>
  <si>
    <t xml:space="preserve">Чай с молоком сладкий </t>
  </si>
  <si>
    <t>Картофельное пюре</t>
  </si>
  <si>
    <t>Щи из свежей капусты с картофелем и говядиной</t>
  </si>
  <si>
    <t>Компот из сухофруктов</t>
  </si>
  <si>
    <t xml:space="preserve">Масло сливочное порциями </t>
  </si>
  <si>
    <t xml:space="preserve">Какао с молоком </t>
  </si>
  <si>
    <t>Жаркое из курицы по домашнему</t>
  </si>
  <si>
    <t>Сыр порциями</t>
  </si>
  <si>
    <t>Напиток кисломолочный</t>
  </si>
  <si>
    <t>Рыба запеченная в сметанном соусе (минтай)</t>
  </si>
  <si>
    <t xml:space="preserve">Суп картофельный с макаронными изделиями и курицей </t>
  </si>
  <si>
    <t xml:space="preserve">Яблоко </t>
  </si>
  <si>
    <t xml:space="preserve">Кукуруза консервированная </t>
  </si>
  <si>
    <t>Каша гречневая  рассыпчатая</t>
  </si>
  <si>
    <t>Фрикадельки,тушеные в соусе</t>
  </si>
  <si>
    <t xml:space="preserve">Мандарины </t>
  </si>
  <si>
    <t>Суп картофельный с рыбными консервами</t>
  </si>
  <si>
    <t xml:space="preserve">Котлета,биточек,шницель/ соус томатный основной </t>
  </si>
  <si>
    <t>Яйцо отварное</t>
  </si>
  <si>
    <t>Кофейный напиток с молоком</t>
  </si>
  <si>
    <t>Запеканка рисово-творожная с повидлом</t>
  </si>
  <si>
    <t>Свекольник с говядиной</t>
  </si>
  <si>
    <t>Капуста тушеная</t>
  </si>
  <si>
    <t>Омлет натуральный</t>
  </si>
  <si>
    <t>Рассольник Ленинградский с говядиной</t>
  </si>
  <si>
    <t xml:space="preserve">Мармелад </t>
  </si>
  <si>
    <t>Чай с лимоном и сахаром</t>
  </si>
  <si>
    <t>Каша перловая</t>
  </si>
  <si>
    <t>Итого за день:</t>
  </si>
  <si>
    <t xml:space="preserve">Итого за день: </t>
  </si>
  <si>
    <t>Рагу из овощей</t>
  </si>
  <si>
    <t>Компот из кураги</t>
  </si>
  <si>
    <t>Расстегай с яблоком</t>
  </si>
  <si>
    <t>Булочка Домашняя</t>
  </si>
  <si>
    <t>Борщ со свежей капустой, картофелем и говядиной</t>
  </si>
  <si>
    <t>Булочка с повидлом</t>
  </si>
  <si>
    <t>Каша рисова/кукурузная/гречневая молочная с маслом</t>
  </si>
  <si>
    <t xml:space="preserve">Каша молочная манная/ пшенная/ ячневая/ дружба  с маслом </t>
  </si>
  <si>
    <t>173, 280, 54-20к-2020</t>
  </si>
  <si>
    <t xml:space="preserve">Суп картофельный гороховый с говядиной </t>
  </si>
  <si>
    <t>353, 330</t>
  </si>
  <si>
    <t>Котлета куриная с маслом</t>
  </si>
  <si>
    <t>Гуляш мясной (из говядины)</t>
  </si>
  <si>
    <t>Голубцы ленивые с соусом</t>
  </si>
  <si>
    <t>витамины и минеральные вещества</t>
  </si>
  <si>
    <t>ГП, 386</t>
  </si>
  <si>
    <t>97, 226</t>
  </si>
  <si>
    <t xml:space="preserve">ГП, 80 </t>
  </si>
  <si>
    <t>Запеканка творожная со сгущеным молоком</t>
  </si>
  <si>
    <t>Кисель из концентрата</t>
  </si>
  <si>
    <t>Напиток из плодов шиповника</t>
  </si>
  <si>
    <t>Каша молочная рисова/кукурузная/гречневая с маслом</t>
  </si>
  <si>
    <t>265, 108, 115, 275</t>
  </si>
  <si>
    <t>Компот из изюма</t>
  </si>
  <si>
    <t>54-6хн-2020</t>
  </si>
  <si>
    <t>Фрикадельки, тушеные в соусе</t>
  </si>
  <si>
    <t>Кондитерское изделие - конфета шоколадная</t>
  </si>
  <si>
    <t>выход порции</t>
  </si>
  <si>
    <t>Печень говяжья по-строгоновски</t>
  </si>
  <si>
    <t>Капуста тушенная с курицей</t>
  </si>
  <si>
    <t>Бефстроганов из отварного мяса</t>
  </si>
  <si>
    <t>Напиток кисломолочный (йогурт)</t>
  </si>
  <si>
    <t>Булка Российская</t>
  </si>
  <si>
    <t>Сочень с творогом</t>
  </si>
  <si>
    <t>Напиток кисломолочный (снежок)</t>
  </si>
  <si>
    <t>Напиток кисломолочный(снежок)</t>
  </si>
  <si>
    <t>суточ 2350 ккал</t>
  </si>
  <si>
    <t>Итого за завтрак средняя:</t>
  </si>
  <si>
    <t>Итого за обед средняя:</t>
  </si>
  <si>
    <t>Итого за полдник средняя:</t>
  </si>
  <si>
    <t>min</t>
  </si>
  <si>
    <t>от суточ</t>
  </si>
  <si>
    <t>суточ 2713 ккал</t>
  </si>
  <si>
    <t xml:space="preserve">понедельник, 1-я неделя, 1 ДЕНЬ для возрастной категории от 6 до 10 лет </t>
  </si>
  <si>
    <t xml:space="preserve">вторник, 1-я неделя, 2  ДЕНЬ для возрастной категории от 6 до 10 лет </t>
  </si>
  <si>
    <t xml:space="preserve">среда, 1-я неделя, 3  ДЕНЬ для возрастной категории от 6 до 10 лет </t>
  </si>
  <si>
    <t xml:space="preserve">четверг, 1-я неделя, 4  ДЕНЬ для возрастной категории от 6 до 10 лет </t>
  </si>
  <si>
    <t xml:space="preserve">пятница, 1-я неделя, 5  ДЕНЬ для возрастной категории от 6 до 10 лет </t>
  </si>
  <si>
    <t xml:space="preserve">понедельник, 2-я неделя, 6  ДЕНЬ для возрастной категории от 6 до 10 лет </t>
  </si>
  <si>
    <t xml:space="preserve">вторник, 2-я неделя, 7  ДЕНЬ для возрастной категории от 6 до 10 лет </t>
  </si>
  <si>
    <t xml:space="preserve">среда, 2-я неделя, 8 ДЕНЬ для возрастной категории от 6 до 10 лет </t>
  </si>
  <si>
    <t xml:space="preserve">четверг, 2-я неделя, 9  ДЕНЬ для возрастной категории от 6 до 10 лет </t>
  </si>
  <si>
    <t xml:space="preserve">пятница, 2-я неделя, 10  ДЕНЬ для возрастной категории от 6 до 10 лет </t>
  </si>
  <si>
    <t xml:space="preserve">понедельник, 1-я неделя, 1 ДЕНЬ для возрастной категории от 11 до 18 лет </t>
  </si>
  <si>
    <t xml:space="preserve">вторник, 1-я неделя, 2  ДЕНЬ для возрастной категории от 11 до 18 лет </t>
  </si>
  <si>
    <t xml:space="preserve">среда, 1-я неделя, 3  ДЕНЬ для возрастной категории от 11 до 18 лет </t>
  </si>
  <si>
    <t xml:space="preserve">четверг, 1-я неделя, 4  ДЕНЬ для возрастной категории от 11 до 18 лет </t>
  </si>
  <si>
    <t xml:space="preserve">пятница, 1-я неделя, 5  ДЕНЬ для возрастной категории от 11 до 18 лет </t>
  </si>
  <si>
    <t xml:space="preserve">понедельник, 2-я неделя, 6  ДЕНЬ для возрастной категории от 11 до 18 лет </t>
  </si>
  <si>
    <t xml:space="preserve">вторник, 2-я неделя, 7  ДЕНЬ для возрастной категории от 11 до 18 лет </t>
  </si>
  <si>
    <t xml:space="preserve">среда, 2-я неделя, 8 ДЕНЬ для возрастной категории от 11 до 18 лет </t>
  </si>
  <si>
    <t xml:space="preserve">четверг, 2-я неделя, 9  ДЕНЬ для возрастной категории от 11 до 18 лет </t>
  </si>
  <si>
    <t xml:space="preserve">пятница, 2-я неделя, 10  ДЕНЬ для возрастной категории от 11 до 18 лет </t>
  </si>
  <si>
    <t>60/30</t>
  </si>
  <si>
    <t>150/10</t>
  </si>
  <si>
    <t>150/30</t>
  </si>
  <si>
    <t>180/6</t>
  </si>
  <si>
    <t>Рис с овощами</t>
  </si>
  <si>
    <t>54-26г</t>
  </si>
  <si>
    <t>Котлета куриная с соусом</t>
  </si>
  <si>
    <t>Тефтели из говядины с соусом</t>
  </si>
  <si>
    <t>Огурец соленый (ноябрь-март)</t>
  </si>
  <si>
    <t>Нарезка из свежих огурцов (сентябрь-октябрь, апрель- май)</t>
  </si>
  <si>
    <t>Нарезка из свежих томатов (сентябрь-октябрь, апрель-май)</t>
  </si>
  <si>
    <t>Помидор соленый (ноябрь-март)</t>
  </si>
  <si>
    <t>Нарезка из свежих огурцов (сентябрь-октябрь, апрель-май)</t>
  </si>
  <si>
    <t>Нарезка из свежих огурцов (сентябрь-октябрь,апрель-май)</t>
  </si>
  <si>
    <t>Шницель рыбный (из горбуши) с соусом</t>
  </si>
  <si>
    <t>Нарезка из свежих перцев(сентябрь-октябрь, апрель-май)</t>
  </si>
  <si>
    <t>Томат соленый (ноябрь-март)</t>
  </si>
  <si>
    <t>Томаты соленые (ноябрь-март)</t>
  </si>
</sst>
</file>

<file path=xl/styles.xml><?xml version="1.0" encoding="utf-8"?>
<styleSheet xmlns="http://schemas.openxmlformats.org/spreadsheetml/2006/main">
  <numFmts count="1">
    <numFmt numFmtId="164" formatCode="0.0"/>
  </numFmts>
  <fonts count="2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sz val="11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  <font>
      <sz val="11"/>
      <name val="Calibri"/>
      <family val="2"/>
      <charset val="204"/>
    </font>
    <font>
      <sz val="8"/>
      <name val="Calibri"/>
      <family val="2"/>
      <charset val="204"/>
    </font>
    <font>
      <b/>
      <sz val="12"/>
      <name val="Times New Roman"/>
      <family val="1"/>
      <charset val="204"/>
    </font>
    <font>
      <b/>
      <sz val="18"/>
      <color indexed="8"/>
      <name val="Calibri"/>
      <family val="2"/>
      <charset val="204"/>
    </font>
    <font>
      <sz val="10"/>
      <name val="Arial Cyr"/>
      <family val="2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rgb="FFFF0000"/>
      <name val="Times New Roman"/>
      <family val="1"/>
      <charset val="204"/>
    </font>
    <font>
      <i/>
      <sz val="12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3" fillId="0" borderId="0"/>
  </cellStyleXfs>
  <cellXfs count="251">
    <xf numFmtId="0" fontId="0" fillId="0" borderId="0" xfId="0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right"/>
    </xf>
    <xf numFmtId="0" fontId="3" fillId="2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right"/>
    </xf>
    <xf numFmtId="0" fontId="7" fillId="0" borderId="1" xfId="0" applyFont="1" applyFill="1" applyBorder="1" applyAlignment="1">
      <alignment horizontal="right"/>
    </xf>
    <xf numFmtId="0" fontId="7" fillId="0" borderId="1" xfId="0" applyFont="1" applyBorder="1" applyAlignment="1"/>
    <xf numFmtId="2" fontId="7" fillId="0" borderId="1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7" fillId="2" borderId="1" xfId="0" applyNumberFormat="1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2" fontId="7" fillId="0" borderId="1" xfId="0" applyNumberFormat="1" applyFont="1" applyBorder="1" applyAlignment="1">
      <alignment horizontal="center" wrapText="1"/>
    </xf>
    <xf numFmtId="2" fontId="3" fillId="2" borderId="1" xfId="0" applyNumberFormat="1" applyFont="1" applyFill="1" applyBorder="1" applyAlignment="1">
      <alignment horizontal="center"/>
    </xf>
    <xf numFmtId="2" fontId="7" fillId="0" borderId="1" xfId="0" applyNumberFormat="1" applyFont="1" applyFill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7" fillId="0" borderId="0" xfId="0" applyFont="1" applyBorder="1" applyAlignment="1">
      <alignment wrapText="1"/>
    </xf>
    <xf numFmtId="0" fontId="3" fillId="0" borderId="0" xfId="0" applyFont="1" applyAlignment="1">
      <alignment wrapText="1"/>
    </xf>
    <xf numFmtId="0" fontId="0" fillId="0" borderId="0" xfId="0" applyAlignment="1">
      <alignment wrapText="1"/>
    </xf>
    <xf numFmtId="0" fontId="9" fillId="0" borderId="0" xfId="0" applyFont="1" applyFill="1" applyAlignment="1">
      <alignment wrapText="1"/>
    </xf>
    <xf numFmtId="0" fontId="0" fillId="0" borderId="0" xfId="0" applyBorder="1" applyAlignment="1">
      <alignment wrapText="1"/>
    </xf>
    <xf numFmtId="0" fontId="3" fillId="0" borderId="2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7" fillId="0" borderId="1" xfId="0" applyFont="1" applyBorder="1" applyAlignment="1">
      <alignment wrapText="1"/>
    </xf>
    <xf numFmtId="0" fontId="7" fillId="2" borderId="1" xfId="0" applyFont="1" applyFill="1" applyBorder="1" applyAlignment="1">
      <alignment wrapText="1"/>
    </xf>
    <xf numFmtId="0" fontId="11" fillId="0" borderId="1" xfId="0" applyFont="1" applyBorder="1" applyAlignment="1">
      <alignment wrapText="1"/>
    </xf>
    <xf numFmtId="0" fontId="5" fillId="0" borderId="1" xfId="0" applyFont="1" applyBorder="1" applyAlignment="1">
      <alignment wrapText="1"/>
    </xf>
    <xf numFmtId="0" fontId="7" fillId="2" borderId="2" xfId="0" applyFont="1" applyFill="1" applyBorder="1" applyAlignment="1">
      <alignment wrapText="1"/>
    </xf>
    <xf numFmtId="0" fontId="4" fillId="0" borderId="1" xfId="0" applyFont="1" applyBorder="1" applyAlignment="1">
      <alignment wrapText="1"/>
    </xf>
    <xf numFmtId="0" fontId="7" fillId="0" borderId="2" xfId="0" applyFont="1" applyBorder="1" applyAlignment="1">
      <alignment wrapText="1"/>
    </xf>
    <xf numFmtId="0" fontId="7" fillId="0" borderId="2" xfId="0" applyFont="1" applyFill="1" applyBorder="1" applyAlignment="1">
      <alignment wrapText="1"/>
    </xf>
    <xf numFmtId="0" fontId="3" fillId="0" borderId="1" xfId="0" applyFont="1" applyFill="1" applyBorder="1" applyAlignment="1">
      <alignment wrapText="1"/>
    </xf>
    <xf numFmtId="0" fontId="7" fillId="0" borderId="1" xfId="0" applyFont="1" applyFill="1" applyBorder="1" applyAlignment="1">
      <alignment wrapText="1"/>
    </xf>
    <xf numFmtId="0" fontId="8" fillId="0" borderId="1" xfId="0" applyFont="1" applyBorder="1" applyAlignment="1">
      <alignment wrapText="1"/>
    </xf>
    <xf numFmtId="0" fontId="5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wrapText="1"/>
    </xf>
    <xf numFmtId="0" fontId="8" fillId="0" borderId="1" xfId="0" applyFont="1" applyFill="1" applyBorder="1" applyAlignment="1">
      <alignment wrapText="1"/>
    </xf>
    <xf numFmtId="0" fontId="0" fillId="0" borderId="0" xfId="0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wrapText="1"/>
    </xf>
    <xf numFmtId="0" fontId="2" fillId="0" borderId="1" xfId="0" applyFont="1" applyBorder="1" applyAlignment="1">
      <alignment horizontal="left" wrapText="1"/>
    </xf>
    <xf numFmtId="0" fontId="2" fillId="0" borderId="6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7" fillId="0" borderId="1" xfId="0" applyFont="1" applyBorder="1" applyAlignment="1">
      <alignment horizontal="right" wrapText="1"/>
    </xf>
    <xf numFmtId="0" fontId="7" fillId="0" borderId="1" xfId="0" applyFont="1" applyBorder="1" applyAlignment="1">
      <alignment horizontal="center" wrapText="1"/>
    </xf>
    <xf numFmtId="0" fontId="9" fillId="0" borderId="0" xfId="0" applyFont="1" applyAlignment="1">
      <alignment wrapText="1"/>
    </xf>
    <xf numFmtId="0" fontId="7" fillId="0" borderId="0" xfId="0" applyFont="1" applyFill="1" applyBorder="1" applyAlignment="1">
      <alignment wrapText="1"/>
    </xf>
    <xf numFmtId="0" fontId="7" fillId="2" borderId="1" xfId="0" applyFont="1" applyFill="1" applyBorder="1" applyAlignment="1">
      <alignment horizontal="center" wrapText="1"/>
    </xf>
    <xf numFmtId="0" fontId="7" fillId="0" borderId="0" xfId="0" applyFont="1" applyAlignment="1">
      <alignment wrapText="1"/>
    </xf>
    <xf numFmtId="2" fontId="5" fillId="0" borderId="1" xfId="0" applyNumberFormat="1" applyFont="1" applyBorder="1" applyAlignment="1">
      <alignment horizontal="center" wrapText="1"/>
    </xf>
    <xf numFmtId="0" fontId="5" fillId="0" borderId="5" xfId="0" applyFont="1" applyBorder="1" applyAlignment="1">
      <alignment horizontal="center" wrapText="1"/>
    </xf>
    <xf numFmtId="0" fontId="5" fillId="0" borderId="1" xfId="0" applyFont="1" applyBorder="1" applyAlignment="1">
      <alignment horizontal="left" wrapText="1"/>
    </xf>
    <xf numFmtId="0" fontId="5" fillId="0" borderId="6" xfId="0" applyFont="1" applyBorder="1" applyAlignment="1">
      <alignment horizontal="center" wrapText="1"/>
    </xf>
    <xf numFmtId="2" fontId="5" fillId="0" borderId="6" xfId="0" applyNumberFormat="1" applyFont="1" applyBorder="1" applyAlignment="1">
      <alignment horizontal="center" wrapText="1"/>
    </xf>
    <xf numFmtId="2" fontId="5" fillId="0" borderId="4" xfId="0" applyNumberFormat="1" applyFont="1" applyBorder="1" applyAlignment="1">
      <alignment horizontal="center" wrapText="1"/>
    </xf>
    <xf numFmtId="2" fontId="2" fillId="0" borderId="1" xfId="0" applyNumberFormat="1" applyFont="1" applyBorder="1" applyAlignment="1">
      <alignment horizontal="center" wrapText="1"/>
    </xf>
    <xf numFmtId="2" fontId="4" fillId="0" borderId="1" xfId="0" applyNumberFormat="1" applyFont="1" applyBorder="1" applyAlignment="1">
      <alignment horizontal="center" wrapText="1"/>
    </xf>
    <xf numFmtId="0" fontId="3" fillId="0" borderId="0" xfId="0" applyFont="1" applyBorder="1" applyAlignment="1">
      <alignment wrapText="1"/>
    </xf>
    <xf numFmtId="0" fontId="4" fillId="0" borderId="0" xfId="0" applyFont="1" applyBorder="1" applyAlignment="1">
      <alignment wrapText="1"/>
    </xf>
    <xf numFmtId="0" fontId="3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0" fontId="2" fillId="0" borderId="2" xfId="0" applyFont="1" applyBorder="1" applyAlignment="1">
      <alignment horizontal="left" wrapText="1"/>
    </xf>
    <xf numFmtId="0" fontId="7" fillId="0" borderId="1" xfId="0" applyFont="1" applyFill="1" applyBorder="1" applyAlignment="1">
      <alignment horizontal="right" wrapText="1"/>
    </xf>
    <xf numFmtId="0" fontId="7" fillId="0" borderId="1" xfId="0" applyFont="1" applyFill="1" applyBorder="1" applyAlignment="1">
      <alignment horizontal="center" wrapText="1"/>
    </xf>
    <xf numFmtId="2" fontId="7" fillId="0" borderId="1" xfId="0" applyNumberFormat="1" applyFont="1" applyFill="1" applyBorder="1" applyAlignment="1">
      <alignment horizontal="center" wrapText="1"/>
    </xf>
    <xf numFmtId="0" fontId="11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right" wrapText="1"/>
    </xf>
    <xf numFmtId="2" fontId="3" fillId="0" borderId="1" xfId="0" applyNumberFormat="1" applyFont="1" applyBorder="1" applyAlignment="1">
      <alignment horizontal="center" wrapText="1"/>
    </xf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4" fillId="0" borderId="0" xfId="0" applyNumberFormat="1" applyFont="1" applyBorder="1" applyAlignment="1">
      <alignment horizontal="center" wrapText="1"/>
    </xf>
    <xf numFmtId="2" fontId="7" fillId="2" borderId="1" xfId="0" applyNumberFormat="1" applyFont="1" applyFill="1" applyBorder="1" applyAlignment="1">
      <alignment horizontal="center" wrapText="1"/>
    </xf>
    <xf numFmtId="0" fontId="7" fillId="0" borderId="1" xfId="0" applyNumberFormat="1" applyFon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3" fillId="0" borderId="0" xfId="0" applyFont="1" applyFill="1" applyBorder="1" applyAlignment="1">
      <alignment wrapText="1"/>
    </xf>
    <xf numFmtId="0" fontId="5" fillId="0" borderId="1" xfId="0" applyFont="1" applyBorder="1" applyAlignment="1">
      <alignment horizontal="center" wrapText="1"/>
    </xf>
    <xf numFmtId="0" fontId="7" fillId="0" borderId="0" xfId="0" applyFont="1" applyFill="1" applyBorder="1" applyAlignment="1">
      <alignment horizontal="right" wrapText="1"/>
    </xf>
    <xf numFmtId="0" fontId="3" fillId="0" borderId="1" xfId="0" applyFont="1" applyFill="1" applyBorder="1" applyAlignment="1">
      <alignment horizontal="right" wrapText="1"/>
    </xf>
    <xf numFmtId="0" fontId="3" fillId="0" borderId="1" xfId="0" applyFont="1" applyFill="1" applyBorder="1" applyAlignment="1">
      <alignment horizontal="center" wrapText="1"/>
    </xf>
    <xf numFmtId="2" fontId="3" fillId="0" borderId="1" xfId="0" applyNumberFormat="1" applyFont="1" applyFill="1" applyBorder="1" applyAlignment="1">
      <alignment horizontal="center" wrapText="1"/>
    </xf>
    <xf numFmtId="0" fontId="0" fillId="0" borderId="0" xfId="0" applyFill="1" applyAlignment="1">
      <alignment wrapText="1"/>
    </xf>
    <xf numFmtId="0" fontId="4" fillId="0" borderId="1" xfId="0" applyFont="1" applyBorder="1" applyAlignment="1">
      <alignment horizontal="left" wrapText="1"/>
    </xf>
    <xf numFmtId="0" fontId="4" fillId="0" borderId="0" xfId="0" applyFont="1" applyBorder="1" applyAlignment="1">
      <alignment horizontal="left" wrapText="1"/>
    </xf>
    <xf numFmtId="0" fontId="9" fillId="0" borderId="0" xfId="0" applyFont="1" applyBorder="1" applyAlignment="1">
      <alignment wrapText="1"/>
    </xf>
    <xf numFmtId="0" fontId="6" fillId="0" borderId="0" xfId="0" applyFont="1" applyAlignment="1">
      <alignment horizontal="center" wrapText="1"/>
    </xf>
    <xf numFmtId="0" fontId="7" fillId="0" borderId="0" xfId="0" applyFont="1" applyFill="1" applyAlignment="1">
      <alignment wrapText="1"/>
    </xf>
    <xf numFmtId="0" fontId="11" fillId="0" borderId="1" xfId="0" applyFont="1" applyFill="1" applyBorder="1" applyAlignment="1">
      <alignment wrapText="1"/>
    </xf>
    <xf numFmtId="2" fontId="5" fillId="0" borderId="1" xfId="0" applyNumberFormat="1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2" fontId="4" fillId="0" borderId="1" xfId="0" applyNumberFormat="1" applyFont="1" applyFill="1" applyBorder="1" applyAlignment="1">
      <alignment horizontal="center" wrapText="1"/>
    </xf>
    <xf numFmtId="0" fontId="3" fillId="0" borderId="1" xfId="0" applyFont="1" applyBorder="1"/>
    <xf numFmtId="0" fontId="9" fillId="0" borderId="0" xfId="0" applyFont="1" applyAlignment="1">
      <alignment horizontal="center" wrapText="1"/>
    </xf>
    <xf numFmtId="0" fontId="7" fillId="0" borderId="1" xfId="0" applyFont="1" applyBorder="1"/>
    <xf numFmtId="0" fontId="7" fillId="4" borderId="2" xfId="0" applyFont="1" applyFill="1" applyBorder="1" applyAlignment="1">
      <alignment wrapText="1"/>
    </xf>
    <xf numFmtId="0" fontId="7" fillId="4" borderId="1" xfId="0" applyFont="1" applyFill="1" applyBorder="1" applyAlignment="1">
      <alignment wrapText="1"/>
    </xf>
    <xf numFmtId="2" fontId="7" fillId="4" borderId="1" xfId="0" applyNumberFormat="1" applyFont="1" applyFill="1" applyBorder="1" applyAlignment="1">
      <alignment horizontal="center" wrapText="1"/>
    </xf>
    <xf numFmtId="0" fontId="7" fillId="4" borderId="1" xfId="0" applyFont="1" applyFill="1" applyBorder="1" applyAlignment="1">
      <alignment horizontal="right" wrapText="1"/>
    </xf>
    <xf numFmtId="0" fontId="7" fillId="4" borderId="1" xfId="0" applyFont="1" applyFill="1" applyBorder="1" applyAlignment="1">
      <alignment horizontal="center" wrapText="1"/>
    </xf>
    <xf numFmtId="0" fontId="14" fillId="0" borderId="1" xfId="0" applyFont="1" applyBorder="1" applyAlignment="1">
      <alignment wrapText="1"/>
    </xf>
    <xf numFmtId="0" fontId="15" fillId="0" borderId="0" xfId="0" applyFont="1" applyBorder="1" applyAlignment="1">
      <alignment wrapText="1"/>
    </xf>
    <xf numFmtId="0" fontId="15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horizontal="center" wrapText="1"/>
    </xf>
    <xf numFmtId="0" fontId="11" fillId="0" borderId="1" xfId="0" applyNumberFormat="1" applyFont="1" applyBorder="1" applyAlignment="1">
      <alignment horizontal="center" wrapText="1"/>
    </xf>
    <xf numFmtId="0" fontId="15" fillId="0" borderId="0" xfId="0" applyFont="1" applyAlignment="1">
      <alignment wrapText="1"/>
    </xf>
    <xf numFmtId="2" fontId="15" fillId="0" borderId="1" xfId="0" applyNumberFormat="1" applyFont="1" applyBorder="1" applyAlignment="1">
      <alignment horizontal="right" wrapText="1"/>
    </xf>
    <xf numFmtId="0" fontId="4" fillId="0" borderId="1" xfId="0" applyNumberFormat="1" applyFont="1" applyBorder="1" applyAlignment="1">
      <alignment wrapText="1"/>
    </xf>
    <xf numFmtId="0" fontId="11" fillId="0" borderId="1" xfId="0" applyFont="1" applyFill="1" applyBorder="1" applyAlignment="1">
      <alignment horizontal="center" wrapText="1"/>
    </xf>
    <xf numFmtId="0" fontId="11" fillId="0" borderId="1" xfId="0" applyNumberFormat="1" applyFont="1" applyFill="1" applyBorder="1" applyAlignment="1">
      <alignment horizontal="center" wrapText="1"/>
    </xf>
    <xf numFmtId="0" fontId="11" fillId="0" borderId="1" xfId="0" applyNumberFormat="1" applyFont="1" applyBorder="1" applyAlignment="1">
      <alignment wrapText="1"/>
    </xf>
    <xf numFmtId="0" fontId="11" fillId="5" borderId="1" xfId="0" applyFont="1" applyFill="1" applyBorder="1" applyAlignment="1">
      <alignment wrapText="1"/>
    </xf>
    <xf numFmtId="2" fontId="16" fillId="5" borderId="1" xfId="0" applyNumberFormat="1" applyFont="1" applyFill="1" applyBorder="1" applyAlignment="1">
      <alignment wrapText="1"/>
    </xf>
    <xf numFmtId="0" fontId="4" fillId="0" borderId="1" xfId="0" applyNumberFormat="1" applyFont="1" applyBorder="1" applyAlignment="1">
      <alignment horizontal="center" wrapText="1"/>
    </xf>
    <xf numFmtId="0" fontId="17" fillId="0" borderId="1" xfId="0" applyNumberFormat="1" applyFont="1" applyBorder="1" applyAlignment="1">
      <alignment horizontal="center" wrapText="1"/>
    </xf>
    <xf numFmtId="0" fontId="15" fillId="0" borderId="1" xfId="0" applyNumberFormat="1" applyFont="1" applyBorder="1" applyAlignment="1">
      <alignment wrapText="1"/>
    </xf>
    <xf numFmtId="0" fontId="16" fillId="0" borderId="1" xfId="0" applyNumberFormat="1" applyFont="1" applyBorder="1" applyAlignment="1">
      <alignment horizontal="center" wrapText="1"/>
    </xf>
    <xf numFmtId="0" fontId="11" fillId="0" borderId="1" xfId="0" applyNumberFormat="1" applyFont="1" applyBorder="1" applyAlignment="1">
      <alignment horizontal="right" wrapText="1"/>
    </xf>
    <xf numFmtId="0" fontId="11" fillId="0" borderId="1" xfId="0" applyFont="1" applyBorder="1" applyAlignment="1">
      <alignment horizontal="center"/>
    </xf>
    <xf numFmtId="0" fontId="4" fillId="0" borderId="0" xfId="0" applyFont="1" applyAlignment="1">
      <alignment wrapText="1"/>
    </xf>
    <xf numFmtId="2" fontId="15" fillId="0" borderId="1" xfId="0" applyNumberFormat="1" applyFont="1" applyFill="1" applyBorder="1" applyAlignment="1">
      <alignment horizontal="right" wrapText="1"/>
    </xf>
    <xf numFmtId="0" fontId="15" fillId="0" borderId="1" xfId="0" applyFont="1" applyBorder="1" applyAlignment="1">
      <alignment horizontal="right" wrapText="1"/>
    </xf>
    <xf numFmtId="2" fontId="15" fillId="3" borderId="1" xfId="0" applyNumberFormat="1" applyFont="1" applyFill="1" applyBorder="1" applyAlignment="1">
      <alignment horizontal="right" wrapText="1"/>
    </xf>
    <xf numFmtId="2" fontId="11" fillId="0" borderId="1" xfId="0" applyNumberFormat="1" applyFont="1" applyBorder="1" applyAlignment="1">
      <alignment horizontal="right" wrapText="1"/>
    </xf>
    <xf numFmtId="0" fontId="14" fillId="0" borderId="1" xfId="0" applyFont="1" applyBorder="1" applyAlignment="1">
      <alignment horizontal="right" wrapText="1"/>
    </xf>
    <xf numFmtId="2" fontId="16" fillId="0" borderId="1" xfId="0" applyNumberFormat="1" applyFont="1" applyBorder="1" applyAlignment="1">
      <alignment horizontal="right" wrapText="1"/>
    </xf>
    <xf numFmtId="0" fontId="18" fillId="0" borderId="1" xfId="0" applyFont="1" applyBorder="1" applyAlignment="1">
      <alignment horizontal="right" wrapText="1"/>
    </xf>
    <xf numFmtId="2" fontId="4" fillId="0" borderId="1" xfId="0" applyNumberFormat="1" applyFont="1" applyBorder="1" applyAlignment="1">
      <alignment horizontal="right" wrapText="1"/>
    </xf>
    <xf numFmtId="0" fontId="15" fillId="0" borderId="1" xfId="0" applyNumberFormat="1" applyFont="1" applyBorder="1" applyAlignment="1">
      <alignment horizontal="right" wrapText="1"/>
    </xf>
    <xf numFmtId="0" fontId="14" fillId="0" borderId="1" xfId="0" applyFont="1" applyBorder="1" applyAlignment="1">
      <alignment horizontal="right"/>
    </xf>
    <xf numFmtId="2" fontId="11" fillId="5" borderId="1" xfId="0" applyNumberFormat="1" applyFont="1" applyFill="1" applyBorder="1" applyAlignment="1">
      <alignment horizontal="right" wrapText="1"/>
    </xf>
    <xf numFmtId="2" fontId="14" fillId="0" borderId="1" xfId="1" applyNumberFormat="1" applyFont="1" applyBorder="1" applyAlignment="1">
      <alignment horizontal="right" vertical="center"/>
    </xf>
    <xf numFmtId="164" fontId="15" fillId="0" borderId="1" xfId="0" applyNumberFormat="1" applyFont="1" applyBorder="1" applyAlignment="1">
      <alignment horizontal="right" wrapText="1"/>
    </xf>
    <xf numFmtId="2" fontId="14" fillId="5" borderId="1" xfId="0" applyNumberFormat="1" applyFont="1" applyFill="1" applyBorder="1" applyAlignment="1">
      <alignment horizontal="right" wrapText="1"/>
    </xf>
    <xf numFmtId="0" fontId="15" fillId="0" borderId="0" xfId="0" applyFont="1" applyAlignment="1">
      <alignment horizontal="right" wrapText="1"/>
    </xf>
    <xf numFmtId="0" fontId="17" fillId="0" borderId="1" xfId="0" applyNumberFormat="1" applyFont="1" applyFill="1" applyBorder="1" applyAlignment="1">
      <alignment horizontal="center" wrapText="1"/>
    </xf>
    <xf numFmtId="0" fontId="11" fillId="0" borderId="1" xfId="0" applyFont="1" applyFill="1" applyBorder="1" applyAlignment="1">
      <alignment horizontal="left" wrapText="1"/>
    </xf>
    <xf numFmtId="0" fontId="11" fillId="0" borderId="1" xfId="0" applyFont="1" applyFill="1" applyBorder="1" applyAlignment="1">
      <alignment horizontal="center"/>
    </xf>
    <xf numFmtId="0" fontId="15" fillId="0" borderId="0" xfId="0" applyFont="1" applyFill="1" applyBorder="1" applyAlignment="1">
      <alignment wrapText="1"/>
    </xf>
    <xf numFmtId="2" fontId="17" fillId="0" borderId="1" xfId="0" applyNumberFormat="1" applyFont="1" applyBorder="1" applyAlignment="1">
      <alignment horizontal="center" wrapText="1"/>
    </xf>
    <xf numFmtId="1" fontId="16" fillId="5" borderId="1" xfId="0" applyNumberFormat="1" applyFont="1" applyFill="1" applyBorder="1" applyAlignment="1">
      <alignment wrapText="1"/>
    </xf>
    <xf numFmtId="1" fontId="16" fillId="7" borderId="1" xfId="0" applyNumberFormat="1" applyFont="1" applyFill="1" applyBorder="1" applyAlignment="1">
      <alignment horizontal="center" wrapText="1"/>
    </xf>
    <xf numFmtId="1" fontId="17" fillId="7" borderId="1" xfId="0" applyNumberFormat="1" applyFont="1" applyFill="1" applyBorder="1" applyAlignment="1">
      <alignment horizontal="center" wrapText="1"/>
    </xf>
    <xf numFmtId="0" fontId="16" fillId="7" borderId="1" xfId="0" applyNumberFormat="1" applyFont="1" applyFill="1" applyBorder="1" applyAlignment="1">
      <alignment horizontal="center" wrapText="1"/>
    </xf>
    <xf numFmtId="0" fontId="17" fillId="7" borderId="1" xfId="0" applyNumberFormat="1" applyFont="1" applyFill="1" applyBorder="1" applyAlignment="1">
      <alignment horizontal="center" wrapText="1"/>
    </xf>
    <xf numFmtId="0" fontId="11" fillId="7" borderId="1" xfId="0" applyFont="1" applyFill="1" applyBorder="1" applyAlignment="1">
      <alignment horizontal="center" wrapText="1"/>
    </xf>
    <xf numFmtId="0" fontId="11" fillId="7" borderId="1" xfId="0" applyNumberFormat="1" applyFont="1" applyFill="1" applyBorder="1" applyAlignment="1">
      <alignment horizontal="center" wrapText="1"/>
    </xf>
    <xf numFmtId="0" fontId="11" fillId="0" borderId="0" xfId="0" applyFont="1" applyBorder="1" applyAlignment="1">
      <alignment horizontal="center" wrapText="1"/>
    </xf>
    <xf numFmtId="2" fontId="15" fillId="0" borderId="0" xfId="0" applyNumberFormat="1" applyFont="1" applyBorder="1" applyAlignment="1">
      <alignment horizontal="right" wrapText="1"/>
    </xf>
    <xf numFmtId="2" fontId="19" fillId="0" borderId="1" xfId="0" applyNumberFormat="1" applyFont="1" applyBorder="1" applyAlignment="1">
      <alignment horizontal="right" wrapText="1"/>
    </xf>
    <xf numFmtId="10" fontId="15" fillId="0" borderId="1" xfId="0" applyNumberFormat="1" applyFont="1" applyBorder="1" applyAlignment="1">
      <alignment horizontal="right" wrapText="1"/>
    </xf>
    <xf numFmtId="2" fontId="15" fillId="5" borderId="1" xfId="0" applyNumberFormat="1" applyFont="1" applyFill="1" applyBorder="1" applyAlignment="1">
      <alignment horizontal="right" wrapText="1"/>
    </xf>
    <xf numFmtId="2" fontId="19" fillId="5" borderId="1" xfId="0" applyNumberFormat="1" applyFont="1" applyFill="1" applyBorder="1" applyAlignment="1">
      <alignment horizontal="right" wrapText="1"/>
    </xf>
    <xf numFmtId="10" fontId="15" fillId="5" borderId="1" xfId="0" applyNumberFormat="1" applyFont="1" applyFill="1" applyBorder="1" applyAlignment="1">
      <alignment horizontal="right" wrapText="1"/>
    </xf>
    <xf numFmtId="2" fontId="15" fillId="5" borderId="0" xfId="0" applyNumberFormat="1" applyFont="1" applyFill="1" applyBorder="1" applyAlignment="1">
      <alignment horizontal="right" wrapText="1"/>
    </xf>
    <xf numFmtId="2" fontId="15" fillId="0" borderId="1" xfId="0" applyNumberFormat="1" applyFont="1" applyBorder="1" applyAlignment="1">
      <alignment horizontal="center" wrapText="1"/>
    </xf>
    <xf numFmtId="2" fontId="15" fillId="0" borderId="4" xfId="0" applyNumberFormat="1" applyFont="1" applyBorder="1" applyAlignment="1">
      <alignment horizontal="center" wrapText="1"/>
    </xf>
    <xf numFmtId="0" fontId="14" fillId="0" borderId="0" xfId="0" applyFont="1" applyBorder="1" applyAlignment="1">
      <alignment wrapText="1"/>
    </xf>
    <xf numFmtId="0" fontId="14" fillId="0" borderId="1" xfId="0" applyFont="1" applyBorder="1" applyAlignment="1">
      <alignment horizontal="center" wrapText="1"/>
    </xf>
    <xf numFmtId="2" fontId="14" fillId="0" borderId="1" xfId="0" applyNumberFormat="1" applyFont="1" applyBorder="1" applyAlignment="1">
      <alignment horizontal="right" wrapText="1"/>
    </xf>
    <xf numFmtId="0" fontId="14" fillId="0" borderId="0" xfId="0" applyFont="1" applyAlignment="1">
      <alignment wrapText="1"/>
    </xf>
    <xf numFmtId="2" fontId="14" fillId="3" borderId="1" xfId="0" applyNumberFormat="1" applyFont="1" applyFill="1" applyBorder="1" applyAlignment="1">
      <alignment horizontal="right" wrapText="1"/>
    </xf>
    <xf numFmtId="0" fontId="14" fillId="0" borderId="0" xfId="0" applyFont="1" applyFill="1" applyBorder="1" applyAlignment="1">
      <alignment wrapText="1"/>
    </xf>
    <xf numFmtId="2" fontId="14" fillId="0" borderId="1" xfId="0" applyNumberFormat="1" applyFont="1" applyFill="1" applyBorder="1" applyAlignment="1">
      <alignment horizontal="right" wrapText="1"/>
    </xf>
    <xf numFmtId="0" fontId="14" fillId="0" borderId="1" xfId="0" applyNumberFormat="1" applyFont="1" applyBorder="1" applyAlignment="1">
      <alignment horizontal="right" wrapText="1"/>
    </xf>
    <xf numFmtId="0" fontId="14" fillId="0" borderId="1" xfId="0" applyNumberFormat="1" applyFont="1" applyBorder="1" applyAlignment="1">
      <alignment wrapText="1"/>
    </xf>
    <xf numFmtId="0" fontId="16" fillId="0" borderId="1" xfId="0" applyNumberFormat="1" applyFont="1" applyFill="1" applyBorder="1" applyAlignment="1">
      <alignment horizontal="center" wrapText="1"/>
    </xf>
    <xf numFmtId="164" fontId="14" fillId="0" borderId="1" xfId="0" applyNumberFormat="1" applyFont="1" applyBorder="1" applyAlignment="1">
      <alignment horizontal="right" wrapText="1"/>
    </xf>
    <xf numFmtId="2" fontId="14" fillId="0" borderId="0" xfId="0" applyNumberFormat="1" applyFont="1" applyBorder="1" applyAlignment="1">
      <alignment horizontal="right" wrapText="1"/>
    </xf>
    <xf numFmtId="2" fontId="14" fillId="0" borderId="1" xfId="0" applyNumberFormat="1" applyFont="1" applyBorder="1" applyAlignment="1">
      <alignment horizontal="center" wrapText="1"/>
    </xf>
    <xf numFmtId="2" fontId="14" fillId="0" borderId="4" xfId="0" applyNumberFormat="1" applyFont="1" applyBorder="1" applyAlignment="1">
      <alignment horizontal="center" wrapText="1"/>
    </xf>
    <xf numFmtId="2" fontId="20" fillId="0" borderId="1" xfId="0" applyNumberFormat="1" applyFont="1" applyBorder="1" applyAlignment="1">
      <alignment horizontal="right" wrapText="1"/>
    </xf>
    <xf numFmtId="10" fontId="14" fillId="0" borderId="1" xfId="0" applyNumberFormat="1" applyFont="1" applyBorder="1" applyAlignment="1">
      <alignment horizontal="right" wrapText="1"/>
    </xf>
    <xf numFmtId="2" fontId="20" fillId="5" borderId="1" xfId="0" applyNumberFormat="1" applyFont="1" applyFill="1" applyBorder="1" applyAlignment="1">
      <alignment horizontal="right" wrapText="1"/>
    </xf>
    <xf numFmtId="10" fontId="14" fillId="5" borderId="1" xfId="0" applyNumberFormat="1" applyFont="1" applyFill="1" applyBorder="1" applyAlignment="1">
      <alignment horizontal="right" wrapText="1"/>
    </xf>
    <xf numFmtId="2" fontId="14" fillId="5" borderId="0" xfId="0" applyNumberFormat="1" applyFont="1" applyFill="1" applyBorder="1" applyAlignment="1">
      <alignment horizontal="right" wrapText="1"/>
    </xf>
    <xf numFmtId="0" fontId="11" fillId="0" borderId="0" xfId="0" applyFont="1" applyAlignment="1">
      <alignment wrapText="1"/>
    </xf>
    <xf numFmtId="0" fontId="14" fillId="0" borderId="0" xfId="0" applyFont="1" applyAlignment="1">
      <alignment horizontal="right" wrapText="1"/>
    </xf>
    <xf numFmtId="2" fontId="14" fillId="0" borderId="1" xfId="0" applyNumberFormat="1" applyFont="1" applyBorder="1" applyAlignment="1">
      <alignment horizontal="right"/>
    </xf>
    <xf numFmtId="2" fontId="15" fillId="0" borderId="5" xfId="0" applyNumberFormat="1" applyFont="1" applyFill="1" applyBorder="1" applyAlignment="1">
      <alignment horizontal="right" wrapText="1"/>
    </xf>
    <xf numFmtId="0" fontId="14" fillId="0" borderId="5" xfId="0" applyFont="1" applyBorder="1" applyAlignment="1">
      <alignment horizontal="right"/>
    </xf>
    <xf numFmtId="2" fontId="14" fillId="0" borderId="5" xfId="0" applyNumberFormat="1" applyFont="1" applyBorder="1" applyAlignment="1">
      <alignment horizontal="right" wrapText="1"/>
    </xf>
    <xf numFmtId="0" fontId="14" fillId="0" borderId="0" xfId="0" applyFont="1" applyBorder="1" applyAlignment="1">
      <alignment horizontal="right"/>
    </xf>
    <xf numFmtId="0" fontId="14" fillId="8" borderId="1" xfId="0" applyFont="1" applyFill="1" applyBorder="1" applyAlignment="1">
      <alignment wrapText="1"/>
    </xf>
    <xf numFmtId="0" fontId="14" fillId="8" borderId="1" xfId="0" applyFont="1" applyFill="1" applyBorder="1" applyAlignment="1">
      <alignment horizontal="left"/>
    </xf>
    <xf numFmtId="0" fontId="14" fillId="8" borderId="1" xfId="0" applyFont="1" applyFill="1" applyBorder="1" applyAlignment="1">
      <alignment wrapText="1" shrinkToFit="1"/>
    </xf>
    <xf numFmtId="0" fontId="14" fillId="8" borderId="1" xfId="0" applyFont="1" applyFill="1" applyBorder="1" applyAlignment="1">
      <alignment horizontal="left" wrapText="1" shrinkToFit="1"/>
    </xf>
    <xf numFmtId="0" fontId="14" fillId="8" borderId="1" xfId="0" applyFont="1" applyFill="1" applyBorder="1" applyAlignment="1">
      <alignment horizontal="left" wrapText="1"/>
    </xf>
    <xf numFmtId="2" fontId="11" fillId="8" borderId="1" xfId="0" applyNumberFormat="1" applyFont="1" applyFill="1" applyBorder="1" applyAlignment="1">
      <alignment horizontal="right" wrapText="1"/>
    </xf>
    <xf numFmtId="0" fontId="16" fillId="8" borderId="1" xfId="0" applyNumberFormat="1" applyFont="1" applyFill="1" applyBorder="1" applyAlignment="1">
      <alignment horizontal="center" wrapText="1"/>
    </xf>
    <xf numFmtId="0" fontId="16" fillId="5" borderId="1" xfId="0" applyNumberFormat="1" applyFont="1" applyFill="1" applyBorder="1" applyAlignment="1">
      <alignment horizontal="center" wrapText="1"/>
    </xf>
    <xf numFmtId="0" fontId="14" fillId="8" borderId="1" xfId="0" applyNumberFormat="1" applyFont="1" applyFill="1" applyBorder="1" applyAlignment="1">
      <alignment wrapText="1" shrinkToFit="1"/>
    </xf>
    <xf numFmtId="2" fontId="11" fillId="0" borderId="1" xfId="0" applyNumberFormat="1" applyFont="1" applyBorder="1" applyAlignment="1">
      <alignment horizontal="center" wrapText="1"/>
    </xf>
    <xf numFmtId="2" fontId="11" fillId="8" borderId="1" xfId="0" applyNumberFormat="1" applyFont="1" applyFill="1" applyBorder="1" applyAlignment="1">
      <alignment horizontal="center" wrapText="1"/>
    </xf>
    <xf numFmtId="164" fontId="14" fillId="0" borderId="1" xfId="0" applyNumberFormat="1" applyFont="1" applyBorder="1" applyAlignment="1">
      <alignment horizontal="right"/>
    </xf>
    <xf numFmtId="0" fontId="11" fillId="5" borderId="1" xfId="0" applyNumberFormat="1" applyFont="1" applyFill="1" applyBorder="1" applyAlignment="1">
      <alignment horizontal="center" wrapText="1"/>
    </xf>
    <xf numFmtId="2" fontId="14" fillId="0" borderId="1" xfId="0" applyNumberFormat="1" applyFont="1" applyFill="1" applyBorder="1" applyAlignment="1">
      <alignment horizontal="center" wrapText="1"/>
    </xf>
    <xf numFmtId="2" fontId="11" fillId="0" borderId="1" xfId="0" applyNumberFormat="1" applyFont="1" applyFill="1" applyBorder="1" applyAlignment="1">
      <alignment horizontal="center" wrapText="1"/>
    </xf>
    <xf numFmtId="0" fontId="11" fillId="5" borderId="1" xfId="0" applyFont="1" applyFill="1" applyBorder="1" applyAlignment="1">
      <alignment horizontal="center" wrapText="1"/>
    </xf>
    <xf numFmtId="2" fontId="15" fillId="0" borderId="1" xfId="0" applyNumberFormat="1" applyFont="1" applyFill="1" applyBorder="1" applyAlignment="1">
      <alignment horizontal="center" wrapText="1"/>
    </xf>
    <xf numFmtId="2" fontId="16" fillId="0" borderId="1" xfId="0" applyNumberFormat="1" applyFont="1" applyBorder="1" applyAlignment="1">
      <alignment horizontal="center" wrapText="1"/>
    </xf>
    <xf numFmtId="1" fontId="11" fillId="0" borderId="1" xfId="0" applyNumberFormat="1" applyFont="1" applyFill="1" applyBorder="1" applyAlignment="1">
      <alignment horizontal="center" wrapText="1"/>
    </xf>
    <xf numFmtId="1" fontId="4" fillId="0" borderId="1" xfId="0" applyNumberFormat="1" applyFont="1" applyBorder="1" applyAlignment="1">
      <alignment horizontal="center" wrapText="1"/>
    </xf>
    <xf numFmtId="0" fontId="11" fillId="5" borderId="1" xfId="0" applyFont="1" applyFill="1" applyBorder="1" applyAlignment="1">
      <alignment horizontal="center"/>
    </xf>
    <xf numFmtId="0" fontId="14" fillId="5" borderId="1" xfId="0" applyFont="1" applyFill="1" applyBorder="1" applyAlignment="1">
      <alignment horizontal="right"/>
    </xf>
    <xf numFmtId="2" fontId="15" fillId="5" borderId="1" xfId="0" applyNumberFormat="1" applyFont="1" applyFill="1" applyBorder="1" applyAlignment="1">
      <alignment horizontal="center" wrapText="1"/>
    </xf>
    <xf numFmtId="0" fontId="14" fillId="6" borderId="1" xfId="0" applyFont="1" applyFill="1" applyBorder="1" applyAlignment="1">
      <alignment wrapText="1"/>
    </xf>
    <xf numFmtId="0" fontId="11" fillId="6" borderId="1" xfId="0" applyFont="1" applyFill="1" applyBorder="1" applyAlignment="1">
      <alignment horizontal="center" wrapText="1"/>
    </xf>
    <xf numFmtId="2" fontId="14" fillId="0" borderId="5" xfId="0" applyNumberFormat="1" applyFont="1" applyBorder="1" applyAlignment="1">
      <alignment horizontal="center" wrapText="1"/>
    </xf>
    <xf numFmtId="2" fontId="14" fillId="0" borderId="4" xfId="0" applyNumberFormat="1" applyFont="1" applyBorder="1" applyAlignment="1">
      <alignment horizontal="center" wrapText="1"/>
    </xf>
    <xf numFmtId="0" fontId="11" fillId="6" borderId="5" xfId="0" applyFont="1" applyFill="1" applyBorder="1" applyAlignment="1">
      <alignment horizontal="center" wrapText="1"/>
    </xf>
    <xf numFmtId="0" fontId="11" fillId="6" borderId="6" xfId="0" applyFont="1" applyFill="1" applyBorder="1" applyAlignment="1">
      <alignment horizontal="center" wrapText="1"/>
    </xf>
    <xf numFmtId="0" fontId="11" fillId="6" borderId="4" xfId="0" applyFont="1" applyFill="1" applyBorder="1" applyAlignment="1">
      <alignment horizontal="center" wrapText="1"/>
    </xf>
    <xf numFmtId="0" fontId="11" fillId="6" borderId="8" xfId="0" applyFont="1" applyFill="1" applyBorder="1" applyAlignment="1">
      <alignment horizontal="center" wrapText="1"/>
    </xf>
    <xf numFmtId="0" fontId="11" fillId="6" borderId="9" xfId="0" applyFont="1" applyFill="1" applyBorder="1" applyAlignment="1">
      <alignment horizontal="center" wrapText="1"/>
    </xf>
    <xf numFmtId="0" fontId="11" fillId="6" borderId="10" xfId="0" applyFont="1" applyFill="1" applyBorder="1" applyAlignment="1">
      <alignment horizontal="center" wrapText="1"/>
    </xf>
    <xf numFmtId="0" fontId="14" fillId="0" borderId="5" xfId="0" applyFont="1" applyBorder="1" applyAlignment="1">
      <alignment horizontal="right" wrapText="1"/>
    </xf>
    <xf numFmtId="0" fontId="14" fillId="0" borderId="6" xfId="0" applyFont="1" applyBorder="1" applyAlignment="1">
      <alignment horizontal="right" wrapText="1"/>
    </xf>
    <xf numFmtId="0" fontId="14" fillId="0" borderId="4" xfId="0" applyFont="1" applyBorder="1" applyAlignment="1">
      <alignment horizontal="right" wrapText="1"/>
    </xf>
    <xf numFmtId="0" fontId="11" fillId="0" borderId="3" xfId="0" applyFont="1" applyBorder="1" applyAlignment="1">
      <alignment horizontal="center" wrapText="1"/>
    </xf>
    <xf numFmtId="0" fontId="11" fillId="0" borderId="2" xfId="0" applyFont="1" applyBorder="1" applyAlignment="1">
      <alignment horizont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wrapText="1"/>
    </xf>
    <xf numFmtId="0" fontId="14" fillId="0" borderId="6" xfId="0" applyFont="1" applyBorder="1" applyAlignment="1">
      <alignment horizontal="center" wrapText="1"/>
    </xf>
    <xf numFmtId="0" fontId="14" fillId="0" borderId="4" xfId="0" applyFont="1" applyBorder="1" applyAlignment="1">
      <alignment horizontal="center" wrapText="1"/>
    </xf>
    <xf numFmtId="2" fontId="15" fillId="0" borderId="5" xfId="0" applyNumberFormat="1" applyFont="1" applyBorder="1" applyAlignment="1">
      <alignment horizontal="center" wrapText="1"/>
    </xf>
    <xf numFmtId="2" fontId="15" fillId="0" borderId="4" xfId="0" applyNumberFormat="1" applyFont="1" applyBorder="1" applyAlignment="1">
      <alignment horizontal="center" wrapText="1"/>
    </xf>
    <xf numFmtId="0" fontId="15" fillId="0" borderId="5" xfId="0" applyFont="1" applyBorder="1" applyAlignment="1">
      <alignment horizontal="right" wrapText="1"/>
    </xf>
    <xf numFmtId="0" fontId="15" fillId="0" borderId="6" xfId="0" applyFont="1" applyBorder="1" applyAlignment="1">
      <alignment horizontal="right" wrapText="1"/>
    </xf>
    <xf numFmtId="0" fontId="15" fillId="0" borderId="4" xfId="0" applyFont="1" applyBorder="1" applyAlignment="1">
      <alignment horizontal="right" wrapText="1"/>
    </xf>
    <xf numFmtId="0" fontId="15" fillId="0" borderId="5" xfId="0" applyFont="1" applyBorder="1" applyAlignment="1">
      <alignment horizontal="center" wrapText="1"/>
    </xf>
    <xf numFmtId="0" fontId="15" fillId="0" borderId="6" xfId="0" applyFont="1" applyBorder="1" applyAlignment="1">
      <alignment horizontal="center" wrapText="1"/>
    </xf>
    <xf numFmtId="0" fontId="15" fillId="0" borderId="4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12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3" fillId="0" borderId="3" xfId="0" applyFont="1" applyBorder="1" applyAlignment="1">
      <alignment horizontal="center" vertical="center" wrapText="1"/>
    </xf>
    <xf numFmtId="0" fontId="0" fillId="0" borderId="2" xfId="0" applyBorder="1" applyAlignment="1">
      <alignment horizontal="center" wrapText="1"/>
    </xf>
    <xf numFmtId="0" fontId="6" fillId="0" borderId="0" xfId="0" applyFont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271"/>
  <sheetViews>
    <sheetView tabSelected="1" view="pageBreakPreview" zoomScaleSheetLayoutView="100" workbookViewId="0">
      <pane xSplit="14" ySplit="3" topLeftCell="O251" activePane="bottomRight" state="frozen"/>
      <selection pane="topRight" activeCell="O1" sqref="O1"/>
      <selection pane="bottomLeft" activeCell="A4" sqref="A4"/>
      <selection pane="bottomRight" activeCell="B268" sqref="B268"/>
    </sheetView>
  </sheetViews>
  <sheetFormatPr defaultColWidth="9.109375" defaultRowHeight="15.6"/>
  <cols>
    <col min="1" max="1" width="12.6640625" style="166" bestFit="1" customWidth="1"/>
    <col min="2" max="2" width="29.33203125" style="166" customWidth="1"/>
    <col min="3" max="3" width="9.33203125" style="182" customWidth="1"/>
    <col min="4" max="5" width="7.6640625" style="183" bestFit="1" customWidth="1"/>
    <col min="6" max="6" width="8.88671875" style="183" bestFit="1" customWidth="1"/>
    <col min="7" max="7" width="12.44140625" style="183" bestFit="1" customWidth="1"/>
    <col min="8" max="8" width="7.6640625" style="183" bestFit="1" customWidth="1"/>
    <col min="9" max="9" width="8.88671875" style="183" bestFit="1" customWidth="1"/>
    <col min="10" max="10" width="7.6640625" style="183" bestFit="1" customWidth="1"/>
    <col min="11" max="11" width="6.6640625" style="183" bestFit="1" customWidth="1"/>
    <col min="12" max="13" width="8.88671875" style="183" bestFit="1" customWidth="1"/>
    <col min="14" max="15" width="7.6640625" style="183" bestFit="1" customWidth="1"/>
    <col min="16" max="16384" width="9.109375" style="166"/>
  </cols>
  <sheetData>
    <row r="1" spans="1:15" s="163" customFormat="1">
      <c r="A1" s="216" t="s">
        <v>219</v>
      </c>
      <c r="B1" s="217"/>
      <c r="C1" s="217"/>
      <c r="D1" s="217"/>
      <c r="E1" s="217"/>
      <c r="F1" s="217"/>
      <c r="G1" s="217"/>
      <c r="H1" s="217"/>
      <c r="I1" s="217"/>
      <c r="J1" s="217"/>
      <c r="K1" s="217"/>
      <c r="L1" s="217"/>
      <c r="M1" s="217"/>
      <c r="N1" s="217"/>
      <c r="O1" s="218"/>
    </row>
    <row r="2" spans="1:15" s="163" customFormat="1" ht="15" customHeight="1">
      <c r="A2" s="225" t="s">
        <v>70</v>
      </c>
      <c r="B2" s="227" t="s">
        <v>71</v>
      </c>
      <c r="C2" s="225" t="s">
        <v>203</v>
      </c>
      <c r="D2" s="229" t="s">
        <v>72</v>
      </c>
      <c r="E2" s="230"/>
      <c r="F2" s="231"/>
      <c r="G2" s="164" t="s">
        <v>73</v>
      </c>
      <c r="H2" s="164"/>
      <c r="I2" s="229" t="s">
        <v>190</v>
      </c>
      <c r="J2" s="230"/>
      <c r="K2" s="230"/>
      <c r="L2" s="230"/>
      <c r="M2" s="230"/>
      <c r="N2" s="230"/>
      <c r="O2" s="231"/>
    </row>
    <row r="3" spans="1:15" s="163" customFormat="1" ht="15" customHeight="1">
      <c r="A3" s="226"/>
      <c r="B3" s="228"/>
      <c r="C3" s="226"/>
      <c r="D3" s="164" t="s">
        <v>16</v>
      </c>
      <c r="E3" s="164" t="s">
        <v>17</v>
      </c>
      <c r="F3" s="164" t="s">
        <v>18</v>
      </c>
      <c r="G3" s="164" t="s">
        <v>74</v>
      </c>
      <c r="H3" s="164" t="s">
        <v>75</v>
      </c>
      <c r="I3" s="164" t="s">
        <v>20</v>
      </c>
      <c r="J3" s="164" t="s">
        <v>21</v>
      </c>
      <c r="K3" s="164" t="s">
        <v>76</v>
      </c>
      <c r="L3" s="164" t="s">
        <v>77</v>
      </c>
      <c r="M3" s="164" t="s">
        <v>23</v>
      </c>
      <c r="N3" s="164" t="s">
        <v>24</v>
      </c>
      <c r="O3" s="164" t="s">
        <v>25</v>
      </c>
    </row>
    <row r="4" spans="1:15" s="163" customFormat="1">
      <c r="A4" s="28"/>
      <c r="B4" s="28" t="s">
        <v>78</v>
      </c>
      <c r="C4" s="28"/>
      <c r="D4" s="130"/>
      <c r="E4" s="130"/>
      <c r="F4" s="130"/>
      <c r="G4" s="130"/>
      <c r="H4" s="130"/>
      <c r="I4" s="130"/>
      <c r="J4" s="130"/>
      <c r="K4" s="130"/>
      <c r="L4" s="130"/>
      <c r="M4" s="130"/>
      <c r="N4" s="130"/>
      <c r="O4" s="130"/>
    </row>
    <row r="5" spans="1:15">
      <c r="A5" s="114">
        <v>132</v>
      </c>
      <c r="B5" s="189" t="s">
        <v>169</v>
      </c>
      <c r="C5" s="110">
        <v>150</v>
      </c>
      <c r="D5" s="165">
        <v>13.43</v>
      </c>
      <c r="E5" s="165">
        <v>20.81</v>
      </c>
      <c r="F5" s="165">
        <v>3.51</v>
      </c>
      <c r="G5" s="165">
        <v>255.09</v>
      </c>
      <c r="H5" s="165">
        <v>0</v>
      </c>
      <c r="I5" s="165">
        <v>0.69</v>
      </c>
      <c r="J5" s="165">
        <v>0</v>
      </c>
      <c r="K5" s="165">
        <v>0</v>
      </c>
      <c r="L5" s="165">
        <v>198.46</v>
      </c>
      <c r="M5" s="165">
        <v>0</v>
      </c>
      <c r="N5" s="165">
        <v>16.96</v>
      </c>
      <c r="O5" s="165">
        <v>5.77</v>
      </c>
    </row>
    <row r="6" spans="1:15">
      <c r="A6" s="114" t="s">
        <v>193</v>
      </c>
      <c r="B6" s="189" t="s">
        <v>153</v>
      </c>
      <c r="C6" s="110">
        <v>20</v>
      </c>
      <c r="D6" s="165">
        <v>4.6399999999999997</v>
      </c>
      <c r="E6" s="165">
        <v>5.9200000000000008</v>
      </c>
      <c r="F6" s="165">
        <v>0</v>
      </c>
      <c r="G6" s="165">
        <v>72.72</v>
      </c>
      <c r="H6" s="165">
        <v>0</v>
      </c>
      <c r="I6" s="165">
        <v>0.25600000000000001</v>
      </c>
      <c r="J6" s="165">
        <v>69.36</v>
      </c>
      <c r="K6" s="165">
        <v>0</v>
      </c>
      <c r="L6" s="165">
        <v>332.8</v>
      </c>
      <c r="M6" s="165">
        <v>20</v>
      </c>
      <c r="N6" s="165">
        <v>18.68</v>
      </c>
      <c r="O6" s="165">
        <v>0.25600000000000001</v>
      </c>
    </row>
    <row r="7" spans="1:15" s="163" customFormat="1">
      <c r="A7" s="143">
        <v>3</v>
      </c>
      <c r="B7" s="190" t="s">
        <v>146</v>
      </c>
      <c r="C7" s="124">
        <v>180</v>
      </c>
      <c r="D7" s="135">
        <v>3.7</v>
      </c>
      <c r="E7" s="135">
        <v>3.8</v>
      </c>
      <c r="F7" s="135">
        <v>14.02</v>
      </c>
      <c r="G7" s="135">
        <v>105.29</v>
      </c>
      <c r="H7" s="184">
        <v>0</v>
      </c>
      <c r="I7" s="184">
        <v>0</v>
      </c>
      <c r="J7" s="184">
        <v>0</v>
      </c>
      <c r="K7" s="184">
        <v>0</v>
      </c>
      <c r="L7" s="135">
        <v>146.69999999999999</v>
      </c>
      <c r="M7" s="184">
        <v>0</v>
      </c>
      <c r="N7" s="184">
        <v>0</v>
      </c>
      <c r="O7" s="135">
        <v>1.08</v>
      </c>
    </row>
    <row r="8" spans="1:15" ht="31.2">
      <c r="A8" s="114" t="s">
        <v>191</v>
      </c>
      <c r="B8" s="189" t="s">
        <v>210</v>
      </c>
      <c r="C8" s="110">
        <v>100</v>
      </c>
      <c r="D8" s="165">
        <v>2.8</v>
      </c>
      <c r="E8" s="165">
        <v>3.2</v>
      </c>
      <c r="F8" s="165">
        <v>4.0999999999999996</v>
      </c>
      <c r="G8" s="167">
        <v>59</v>
      </c>
      <c r="H8" s="165">
        <v>0</v>
      </c>
      <c r="I8" s="165">
        <v>0.7</v>
      </c>
      <c r="J8" s="165">
        <v>0</v>
      </c>
      <c r="K8" s="165">
        <v>0</v>
      </c>
      <c r="L8" s="165">
        <v>120</v>
      </c>
      <c r="M8" s="165">
        <v>0</v>
      </c>
      <c r="N8" s="165">
        <v>114</v>
      </c>
      <c r="O8" s="165">
        <v>0.1</v>
      </c>
    </row>
    <row r="9" spans="1:15">
      <c r="A9" s="114" t="s">
        <v>54</v>
      </c>
      <c r="B9" s="189" t="s">
        <v>82</v>
      </c>
      <c r="C9" s="110">
        <v>30</v>
      </c>
      <c r="D9" s="165">
        <v>3.2</v>
      </c>
      <c r="E9" s="165">
        <v>1.4</v>
      </c>
      <c r="F9" s="165">
        <v>13.1</v>
      </c>
      <c r="G9" s="165">
        <v>82.2</v>
      </c>
      <c r="H9" s="165">
        <v>0.123</v>
      </c>
      <c r="I9" s="165">
        <v>0.06</v>
      </c>
      <c r="J9" s="165">
        <v>0</v>
      </c>
      <c r="K9" s="165">
        <v>5.7000000000000002E-2</v>
      </c>
      <c r="L9" s="165">
        <v>37.5</v>
      </c>
      <c r="M9" s="165">
        <v>38.700000000000003</v>
      </c>
      <c r="N9" s="165">
        <v>12.3</v>
      </c>
      <c r="O9" s="165">
        <v>1.08</v>
      </c>
    </row>
    <row r="10" spans="1:15">
      <c r="A10" s="114" t="s">
        <v>54</v>
      </c>
      <c r="B10" s="189" t="s">
        <v>79</v>
      </c>
      <c r="C10" s="110">
        <v>20</v>
      </c>
      <c r="D10" s="165">
        <v>1.5</v>
      </c>
      <c r="E10" s="165">
        <v>0.3</v>
      </c>
      <c r="F10" s="165">
        <v>7.5</v>
      </c>
      <c r="G10" s="165">
        <v>40.200000000000003</v>
      </c>
      <c r="H10" s="165">
        <v>0.04</v>
      </c>
      <c r="I10" s="165">
        <v>0</v>
      </c>
      <c r="J10" s="165">
        <v>0</v>
      </c>
      <c r="K10" s="165">
        <v>0.46</v>
      </c>
      <c r="L10" s="165">
        <v>6.6</v>
      </c>
      <c r="M10" s="165">
        <v>38.799999999999997</v>
      </c>
      <c r="N10" s="165">
        <v>11.4</v>
      </c>
      <c r="O10" s="165">
        <v>0.9</v>
      </c>
    </row>
    <row r="11" spans="1:15" ht="16.2">
      <c r="A11" s="28"/>
      <c r="B11" s="28" t="s">
        <v>80</v>
      </c>
      <c r="C11" s="147">
        <f>SUM(C5+C6+C7+C8+C9+C10)</f>
        <v>500</v>
      </c>
      <c r="D11" s="129">
        <f>SUM(D5:D10)</f>
        <v>29.27</v>
      </c>
      <c r="E11" s="129">
        <f t="shared" ref="E11:O11" si="0">SUM(E5:E10)</f>
        <v>35.43</v>
      </c>
      <c r="F11" s="129">
        <f t="shared" si="0"/>
        <v>42.230000000000004</v>
      </c>
      <c r="G11" s="194">
        <f t="shared" si="0"/>
        <v>614.50000000000011</v>
      </c>
      <c r="H11" s="129">
        <f t="shared" si="0"/>
        <v>0.16300000000000001</v>
      </c>
      <c r="I11" s="129">
        <f t="shared" si="0"/>
        <v>1.706</v>
      </c>
      <c r="J11" s="129">
        <f t="shared" si="0"/>
        <v>69.36</v>
      </c>
      <c r="K11" s="129">
        <f t="shared" si="0"/>
        <v>0.51700000000000002</v>
      </c>
      <c r="L11" s="129">
        <f t="shared" si="0"/>
        <v>842.06000000000006</v>
      </c>
      <c r="M11" s="129">
        <f t="shared" si="0"/>
        <v>97.5</v>
      </c>
      <c r="N11" s="129">
        <f t="shared" si="0"/>
        <v>173.34</v>
      </c>
      <c r="O11" s="129">
        <f t="shared" si="0"/>
        <v>9.1859999999999999</v>
      </c>
    </row>
    <row r="12" spans="1:15" s="163" customFormat="1">
      <c r="A12" s="109"/>
      <c r="B12" s="28" t="s">
        <v>81</v>
      </c>
      <c r="C12" s="116"/>
      <c r="D12" s="130"/>
      <c r="E12" s="130"/>
      <c r="F12" s="130"/>
      <c r="G12" s="130"/>
      <c r="H12" s="130"/>
      <c r="I12" s="130"/>
      <c r="J12" s="130"/>
      <c r="K12" s="130"/>
      <c r="L12" s="130"/>
      <c r="M12" s="130"/>
      <c r="N12" s="130"/>
      <c r="O12" s="130"/>
    </row>
    <row r="13" spans="1:15" s="168" customFormat="1" ht="31.2">
      <c r="A13" s="114" t="s">
        <v>192</v>
      </c>
      <c r="B13" s="189" t="s">
        <v>162</v>
      </c>
      <c r="C13" s="110">
        <v>200</v>
      </c>
      <c r="D13" s="165">
        <v>7.26</v>
      </c>
      <c r="E13" s="165">
        <v>3.65</v>
      </c>
      <c r="F13" s="165">
        <v>26.91</v>
      </c>
      <c r="G13" s="165">
        <v>196</v>
      </c>
      <c r="H13" s="165">
        <v>0</v>
      </c>
      <c r="I13" s="165">
        <v>28.56</v>
      </c>
      <c r="J13" s="165">
        <v>0</v>
      </c>
      <c r="K13" s="165">
        <v>0</v>
      </c>
      <c r="L13" s="165">
        <v>33.04</v>
      </c>
      <c r="M13" s="165">
        <v>0</v>
      </c>
      <c r="N13" s="165">
        <v>49.07</v>
      </c>
      <c r="O13" s="165">
        <v>1.74</v>
      </c>
    </row>
    <row r="14" spans="1:15" s="168" customFormat="1" ht="31.2">
      <c r="A14" s="114">
        <v>413</v>
      </c>
      <c r="B14" s="191" t="s">
        <v>163</v>
      </c>
      <c r="C14" s="115" t="s">
        <v>239</v>
      </c>
      <c r="D14" s="169">
        <v>10.32</v>
      </c>
      <c r="E14" s="169">
        <v>15.61</v>
      </c>
      <c r="F14" s="169">
        <v>4.3099999999999996</v>
      </c>
      <c r="G14" s="169">
        <v>220.2</v>
      </c>
      <c r="H14" s="169">
        <v>0</v>
      </c>
      <c r="I14" s="169">
        <v>0</v>
      </c>
      <c r="J14" s="169">
        <v>0</v>
      </c>
      <c r="K14" s="169">
        <v>0</v>
      </c>
      <c r="L14" s="169">
        <v>27.75</v>
      </c>
      <c r="M14" s="169">
        <v>0</v>
      </c>
      <c r="N14" s="169">
        <v>75.36</v>
      </c>
      <c r="O14" s="169">
        <v>1.8</v>
      </c>
    </row>
    <row r="15" spans="1:15" s="163" customFormat="1">
      <c r="A15" s="114">
        <v>132</v>
      </c>
      <c r="B15" s="192" t="s">
        <v>176</v>
      </c>
      <c r="C15" s="110">
        <v>150</v>
      </c>
      <c r="D15" s="169">
        <v>2.93</v>
      </c>
      <c r="E15" s="169">
        <v>7.43</v>
      </c>
      <c r="F15" s="169">
        <v>15.38</v>
      </c>
      <c r="G15" s="169">
        <v>140.03</v>
      </c>
      <c r="H15" s="169">
        <v>0</v>
      </c>
      <c r="I15" s="169">
        <v>32.03</v>
      </c>
      <c r="J15" s="169">
        <v>0</v>
      </c>
      <c r="K15" s="169">
        <v>0</v>
      </c>
      <c r="L15" s="169">
        <v>68.03</v>
      </c>
      <c r="M15" s="169">
        <v>0</v>
      </c>
      <c r="N15" s="169">
        <v>33</v>
      </c>
      <c r="O15" s="169">
        <v>0.8</v>
      </c>
    </row>
    <row r="16" spans="1:15" s="163" customFormat="1">
      <c r="A16" s="114" t="s">
        <v>56</v>
      </c>
      <c r="B16" s="192" t="s">
        <v>136</v>
      </c>
      <c r="C16" s="110">
        <v>180</v>
      </c>
      <c r="D16" s="165">
        <v>1.04</v>
      </c>
      <c r="E16" s="165">
        <v>0</v>
      </c>
      <c r="F16" s="165">
        <v>22.96</v>
      </c>
      <c r="G16" s="165">
        <v>94.68</v>
      </c>
      <c r="H16" s="165">
        <v>3.5999999999999997E-2</v>
      </c>
      <c r="I16" s="165">
        <v>19.940000000000001</v>
      </c>
      <c r="J16" s="165">
        <v>0</v>
      </c>
      <c r="K16" s="165">
        <v>0</v>
      </c>
      <c r="L16" s="165">
        <v>23.4</v>
      </c>
      <c r="M16" s="165">
        <v>0</v>
      </c>
      <c r="N16" s="165">
        <v>0</v>
      </c>
      <c r="O16" s="165">
        <v>0.37</v>
      </c>
    </row>
    <row r="17" spans="1:15" s="163" customFormat="1">
      <c r="A17" s="109" t="s">
        <v>54</v>
      </c>
      <c r="B17" s="189" t="s">
        <v>82</v>
      </c>
      <c r="C17" s="110">
        <v>45</v>
      </c>
      <c r="D17" s="165">
        <v>4.8</v>
      </c>
      <c r="E17" s="165">
        <v>2</v>
      </c>
      <c r="F17" s="165">
        <v>19.600000000000001</v>
      </c>
      <c r="G17" s="165">
        <v>123.3</v>
      </c>
      <c r="H17" s="165">
        <v>0.185</v>
      </c>
      <c r="I17" s="165">
        <v>0.09</v>
      </c>
      <c r="J17" s="165">
        <v>0</v>
      </c>
      <c r="K17" s="165">
        <v>8.5999999999999993E-2</v>
      </c>
      <c r="L17" s="165">
        <v>56.25</v>
      </c>
      <c r="M17" s="165">
        <v>58.1</v>
      </c>
      <c r="N17" s="165">
        <v>18.45</v>
      </c>
      <c r="O17" s="165">
        <v>1.62</v>
      </c>
    </row>
    <row r="18" spans="1:15" s="163" customFormat="1">
      <c r="A18" s="109" t="s">
        <v>56</v>
      </c>
      <c r="B18" s="189" t="s">
        <v>83</v>
      </c>
      <c r="C18" s="110">
        <v>25</v>
      </c>
      <c r="D18" s="165">
        <v>1.9</v>
      </c>
      <c r="E18" s="165">
        <v>0.4</v>
      </c>
      <c r="F18" s="165">
        <v>9.4</v>
      </c>
      <c r="G18" s="165">
        <v>50.2</v>
      </c>
      <c r="H18" s="165">
        <v>0.05</v>
      </c>
      <c r="I18" s="165">
        <v>0</v>
      </c>
      <c r="J18" s="165">
        <v>0</v>
      </c>
      <c r="K18" s="165">
        <v>0.57499999999999996</v>
      </c>
      <c r="L18" s="165">
        <v>8.25</v>
      </c>
      <c r="M18" s="165">
        <v>48.5</v>
      </c>
      <c r="N18" s="165">
        <v>14.25</v>
      </c>
      <c r="O18" s="165">
        <v>1.125</v>
      </c>
    </row>
    <row r="19" spans="1:15" s="163" customFormat="1" ht="16.2">
      <c r="A19" s="109"/>
      <c r="B19" s="28" t="s">
        <v>84</v>
      </c>
      <c r="C19" s="147">
        <f>C13+60+30+C15+C16+C17+C18</f>
        <v>690</v>
      </c>
      <c r="D19" s="129">
        <f>SUM(D13:D18)</f>
        <v>28.249999999999996</v>
      </c>
      <c r="E19" s="129">
        <f t="shared" ref="E19:O19" si="1">SUM(E13:E18)</f>
        <v>29.089999999999996</v>
      </c>
      <c r="F19" s="129">
        <f t="shared" si="1"/>
        <v>98.56</v>
      </c>
      <c r="G19" s="194">
        <f t="shared" si="1"/>
        <v>824.41000000000008</v>
      </c>
      <c r="H19" s="129">
        <f t="shared" si="1"/>
        <v>0.27100000000000002</v>
      </c>
      <c r="I19" s="129">
        <f t="shared" si="1"/>
        <v>80.62</v>
      </c>
      <c r="J19" s="129">
        <f t="shared" si="1"/>
        <v>0</v>
      </c>
      <c r="K19" s="129">
        <f t="shared" si="1"/>
        <v>0.66099999999999992</v>
      </c>
      <c r="L19" s="129">
        <f t="shared" si="1"/>
        <v>216.72</v>
      </c>
      <c r="M19" s="129">
        <f t="shared" si="1"/>
        <v>106.6</v>
      </c>
      <c r="N19" s="129">
        <f t="shared" si="1"/>
        <v>190.13</v>
      </c>
      <c r="O19" s="129">
        <f t="shared" si="1"/>
        <v>7.4550000000000001</v>
      </c>
    </row>
    <row r="20" spans="1:15" s="163" customFormat="1" ht="16.2">
      <c r="A20" s="109"/>
      <c r="B20" s="28" t="s">
        <v>139</v>
      </c>
      <c r="C20" s="116"/>
      <c r="D20" s="131"/>
      <c r="E20" s="130"/>
      <c r="F20" s="130"/>
      <c r="G20" s="130"/>
      <c r="H20" s="130"/>
      <c r="I20" s="130"/>
      <c r="J20" s="130"/>
      <c r="K20" s="130"/>
      <c r="L20" s="130"/>
      <c r="M20" s="130"/>
      <c r="N20" s="130"/>
      <c r="O20" s="130"/>
    </row>
    <row r="21" spans="1:15" s="163" customFormat="1">
      <c r="A21" s="114">
        <v>588</v>
      </c>
      <c r="B21" s="189" t="s">
        <v>149</v>
      </c>
      <c r="C21" s="110">
        <v>200</v>
      </c>
      <c r="D21" s="165">
        <v>0.56000000000000005</v>
      </c>
      <c r="E21" s="165">
        <v>0</v>
      </c>
      <c r="F21" s="165">
        <v>27.89</v>
      </c>
      <c r="G21" s="165">
        <v>113.79</v>
      </c>
      <c r="H21" s="165">
        <v>0.03</v>
      </c>
      <c r="I21" s="165">
        <v>5.4</v>
      </c>
      <c r="J21" s="165">
        <v>0</v>
      </c>
      <c r="K21" s="165">
        <v>0</v>
      </c>
      <c r="L21" s="165">
        <v>12</v>
      </c>
      <c r="M21" s="165">
        <v>18.190000000000001</v>
      </c>
      <c r="N21" s="165">
        <v>4</v>
      </c>
      <c r="O21" s="165">
        <v>0.8</v>
      </c>
    </row>
    <row r="22" spans="1:15" s="163" customFormat="1">
      <c r="A22" s="114" t="s">
        <v>54</v>
      </c>
      <c r="B22" s="193" t="s">
        <v>179</v>
      </c>
      <c r="C22" s="110">
        <v>100</v>
      </c>
      <c r="D22" s="137">
        <v>6.1</v>
      </c>
      <c r="E22" s="137">
        <v>18.8</v>
      </c>
      <c r="F22" s="137">
        <v>68.099999999999994</v>
      </c>
      <c r="G22" s="137">
        <v>467</v>
      </c>
      <c r="H22" s="137">
        <v>0.12</v>
      </c>
      <c r="I22" s="137">
        <v>0</v>
      </c>
      <c r="J22" s="137">
        <v>0</v>
      </c>
      <c r="K22" s="137">
        <v>4.7</v>
      </c>
      <c r="L22" s="137">
        <v>13.4</v>
      </c>
      <c r="M22" s="137">
        <v>70</v>
      </c>
      <c r="N22" s="137">
        <v>27.4</v>
      </c>
      <c r="O22" s="137">
        <v>1.3</v>
      </c>
    </row>
    <row r="23" spans="1:15" s="163" customFormat="1">
      <c r="A23" s="114" t="s">
        <v>54</v>
      </c>
      <c r="B23" s="189" t="s">
        <v>157</v>
      </c>
      <c r="C23" s="110">
        <v>120</v>
      </c>
      <c r="D23" s="169">
        <v>0.3</v>
      </c>
      <c r="E23" s="169">
        <v>0.2</v>
      </c>
      <c r="F23" s="169">
        <v>13.7</v>
      </c>
      <c r="G23" s="169">
        <v>62.4</v>
      </c>
      <c r="H23" s="169">
        <v>0.02</v>
      </c>
      <c r="I23" s="169">
        <v>5.52</v>
      </c>
      <c r="J23" s="169">
        <v>3.6</v>
      </c>
      <c r="K23" s="169">
        <v>0.216</v>
      </c>
      <c r="L23" s="169">
        <v>7.2</v>
      </c>
      <c r="M23" s="169">
        <v>13.2</v>
      </c>
      <c r="N23" s="169">
        <v>6</v>
      </c>
      <c r="O23" s="169">
        <v>0.14399999999999999</v>
      </c>
    </row>
    <row r="24" spans="1:15" s="163" customFormat="1" ht="16.2">
      <c r="A24" s="109"/>
      <c r="B24" s="28" t="s">
        <v>142</v>
      </c>
      <c r="C24" s="147">
        <f>SUM(C21+C22)+C23</f>
        <v>420</v>
      </c>
      <c r="D24" s="129">
        <f t="shared" ref="D24:O24" si="2">SUM(D21+D22)+D23</f>
        <v>6.96</v>
      </c>
      <c r="E24" s="129">
        <f t="shared" si="2"/>
        <v>19</v>
      </c>
      <c r="F24" s="129">
        <f t="shared" si="2"/>
        <v>109.69</v>
      </c>
      <c r="G24" s="129">
        <f t="shared" si="2"/>
        <v>643.18999999999994</v>
      </c>
      <c r="H24" s="129">
        <f t="shared" si="2"/>
        <v>0.16999999999999998</v>
      </c>
      <c r="I24" s="129">
        <f t="shared" si="2"/>
        <v>10.92</v>
      </c>
      <c r="J24" s="129">
        <f t="shared" si="2"/>
        <v>3.6</v>
      </c>
      <c r="K24" s="129">
        <f t="shared" si="2"/>
        <v>4.9160000000000004</v>
      </c>
      <c r="L24" s="129">
        <f t="shared" si="2"/>
        <v>32.6</v>
      </c>
      <c r="M24" s="129">
        <f t="shared" si="2"/>
        <v>101.39</v>
      </c>
      <c r="N24" s="129">
        <f t="shared" si="2"/>
        <v>37.4</v>
      </c>
      <c r="O24" s="129">
        <f t="shared" si="2"/>
        <v>2.2440000000000002</v>
      </c>
    </row>
    <row r="25" spans="1:15" s="163" customFormat="1" ht="16.2">
      <c r="A25" s="109"/>
      <c r="B25" s="117" t="s">
        <v>174</v>
      </c>
      <c r="C25" s="118">
        <f t="shared" ref="C25:O25" si="3">C24+C19+C11</f>
        <v>1610</v>
      </c>
      <c r="D25" s="118">
        <f t="shared" si="3"/>
        <v>64.47999999999999</v>
      </c>
      <c r="E25" s="118">
        <f t="shared" si="3"/>
        <v>83.52</v>
      </c>
      <c r="F25" s="118">
        <f t="shared" si="3"/>
        <v>250.48000000000002</v>
      </c>
      <c r="G25" s="118">
        <f t="shared" si="3"/>
        <v>2082.1</v>
      </c>
      <c r="H25" s="118">
        <f t="shared" si="3"/>
        <v>0.60399999999999998</v>
      </c>
      <c r="I25" s="118">
        <f t="shared" si="3"/>
        <v>93.246000000000009</v>
      </c>
      <c r="J25" s="118">
        <f t="shared" si="3"/>
        <v>72.959999999999994</v>
      </c>
      <c r="K25" s="118">
        <f t="shared" si="3"/>
        <v>6.0940000000000003</v>
      </c>
      <c r="L25" s="118">
        <f t="shared" si="3"/>
        <v>1091.3800000000001</v>
      </c>
      <c r="M25" s="118">
        <f t="shared" si="3"/>
        <v>305.49</v>
      </c>
      <c r="N25" s="118">
        <f t="shared" si="3"/>
        <v>400.87</v>
      </c>
      <c r="O25" s="118">
        <f t="shared" si="3"/>
        <v>18.884999999999998</v>
      </c>
    </row>
    <row r="26" spans="1:15" s="163" customFormat="1">
      <c r="A26" s="219" t="s">
        <v>220</v>
      </c>
      <c r="B26" s="220"/>
      <c r="C26" s="220"/>
      <c r="D26" s="220"/>
      <c r="E26" s="220"/>
      <c r="F26" s="220"/>
      <c r="G26" s="220"/>
      <c r="H26" s="220"/>
      <c r="I26" s="220"/>
      <c r="J26" s="220"/>
      <c r="K26" s="220"/>
      <c r="L26" s="220"/>
      <c r="M26" s="220"/>
      <c r="N26" s="220"/>
      <c r="O26" s="221"/>
    </row>
    <row r="27" spans="1:15" s="163" customFormat="1">
      <c r="A27" s="225" t="s">
        <v>70</v>
      </c>
      <c r="B27" s="227" t="s">
        <v>71</v>
      </c>
      <c r="C27" s="225" t="s">
        <v>203</v>
      </c>
      <c r="D27" s="222" t="s">
        <v>72</v>
      </c>
      <c r="E27" s="223"/>
      <c r="F27" s="224"/>
      <c r="G27" s="130" t="s">
        <v>73</v>
      </c>
      <c r="H27" s="130"/>
      <c r="I27" s="222" t="s">
        <v>190</v>
      </c>
      <c r="J27" s="223"/>
      <c r="K27" s="223"/>
      <c r="L27" s="223"/>
      <c r="M27" s="223"/>
      <c r="N27" s="223"/>
      <c r="O27" s="224"/>
    </row>
    <row r="28" spans="1:15" s="163" customFormat="1">
      <c r="A28" s="226"/>
      <c r="B28" s="228"/>
      <c r="C28" s="226"/>
      <c r="D28" s="130" t="s">
        <v>16</v>
      </c>
      <c r="E28" s="130" t="s">
        <v>17</v>
      </c>
      <c r="F28" s="130" t="s">
        <v>18</v>
      </c>
      <c r="G28" s="130" t="s">
        <v>74</v>
      </c>
      <c r="H28" s="130" t="s">
        <v>75</v>
      </c>
      <c r="I28" s="130" t="s">
        <v>20</v>
      </c>
      <c r="J28" s="130" t="s">
        <v>21</v>
      </c>
      <c r="K28" s="130" t="s">
        <v>76</v>
      </c>
      <c r="L28" s="130" t="s">
        <v>77</v>
      </c>
      <c r="M28" s="130" t="s">
        <v>23</v>
      </c>
      <c r="N28" s="130" t="s">
        <v>24</v>
      </c>
      <c r="O28" s="130" t="s">
        <v>25</v>
      </c>
    </row>
    <row r="29" spans="1:15" s="163" customFormat="1">
      <c r="A29" s="106"/>
      <c r="B29" s="28" t="s">
        <v>78</v>
      </c>
      <c r="C29" s="28"/>
      <c r="D29" s="130"/>
      <c r="E29" s="130"/>
      <c r="F29" s="130"/>
      <c r="G29" s="130"/>
      <c r="H29" s="130"/>
      <c r="I29" s="130"/>
      <c r="J29" s="130"/>
      <c r="K29" s="130"/>
      <c r="L29" s="130"/>
      <c r="M29" s="130"/>
      <c r="N29" s="130"/>
      <c r="O29" s="130"/>
    </row>
    <row r="30" spans="1:15" s="163" customFormat="1" ht="46.8">
      <c r="A30" s="114" t="s">
        <v>184</v>
      </c>
      <c r="B30" s="189" t="s">
        <v>197</v>
      </c>
      <c r="C30" s="110" t="s">
        <v>240</v>
      </c>
      <c r="D30" s="165">
        <v>5.58</v>
      </c>
      <c r="E30" s="165">
        <v>6.05</v>
      </c>
      <c r="F30" s="165">
        <v>26.46</v>
      </c>
      <c r="G30" s="165">
        <v>182.94</v>
      </c>
      <c r="H30" s="165">
        <v>0</v>
      </c>
      <c r="I30" s="165">
        <v>0</v>
      </c>
      <c r="J30" s="165">
        <v>0</v>
      </c>
      <c r="K30" s="165">
        <v>0</v>
      </c>
      <c r="L30" s="165">
        <v>33</v>
      </c>
      <c r="M30" s="165">
        <v>0</v>
      </c>
      <c r="N30" s="165">
        <v>36</v>
      </c>
      <c r="O30" s="165">
        <v>2.5499999999999998</v>
      </c>
    </row>
    <row r="31" spans="1:15" s="163" customFormat="1">
      <c r="A31" s="114">
        <v>14</v>
      </c>
      <c r="B31" s="189" t="s">
        <v>150</v>
      </c>
      <c r="C31" s="110">
        <v>10</v>
      </c>
      <c r="D31" s="165">
        <v>0.1</v>
      </c>
      <c r="E31" s="165">
        <v>7.2</v>
      </c>
      <c r="F31" s="165">
        <v>0.1</v>
      </c>
      <c r="G31" s="165">
        <v>57</v>
      </c>
      <c r="H31" s="165">
        <v>0</v>
      </c>
      <c r="I31" s="165">
        <v>0</v>
      </c>
      <c r="J31" s="165">
        <v>40</v>
      </c>
      <c r="K31" s="165">
        <v>0</v>
      </c>
      <c r="L31" s="165">
        <v>1.2</v>
      </c>
      <c r="M31" s="165">
        <v>3</v>
      </c>
      <c r="N31" s="165">
        <v>0.04</v>
      </c>
      <c r="O31" s="165">
        <v>0.02</v>
      </c>
    </row>
    <row r="32" spans="1:15" s="163" customFormat="1">
      <c r="A32" s="114">
        <v>642</v>
      </c>
      <c r="B32" s="189" t="s">
        <v>151</v>
      </c>
      <c r="C32" s="110">
        <v>180</v>
      </c>
      <c r="D32" s="165">
        <v>4.05</v>
      </c>
      <c r="E32" s="165">
        <v>6.03</v>
      </c>
      <c r="F32" s="165">
        <v>14.7</v>
      </c>
      <c r="G32" s="165">
        <v>128.30000000000001</v>
      </c>
      <c r="H32" s="165">
        <v>0</v>
      </c>
      <c r="I32" s="165">
        <v>1.35</v>
      </c>
      <c r="J32" s="165">
        <v>0</v>
      </c>
      <c r="K32" s="165">
        <v>0</v>
      </c>
      <c r="L32" s="165">
        <v>167</v>
      </c>
      <c r="M32" s="165">
        <v>0</v>
      </c>
      <c r="N32" s="165">
        <v>21.87</v>
      </c>
      <c r="O32" s="165">
        <v>0.46</v>
      </c>
    </row>
    <row r="33" spans="1:15" s="163" customFormat="1">
      <c r="A33" s="114" t="s">
        <v>54</v>
      </c>
      <c r="B33" s="189" t="s">
        <v>82</v>
      </c>
      <c r="C33" s="110">
        <v>30</v>
      </c>
      <c r="D33" s="165">
        <v>3.2</v>
      </c>
      <c r="E33" s="165">
        <v>1.4</v>
      </c>
      <c r="F33" s="165">
        <v>13.1</v>
      </c>
      <c r="G33" s="165">
        <v>82.2</v>
      </c>
      <c r="H33" s="165">
        <v>0.123</v>
      </c>
      <c r="I33" s="165">
        <v>0.06</v>
      </c>
      <c r="J33" s="165">
        <v>0</v>
      </c>
      <c r="K33" s="165">
        <v>5.7000000000000002E-2</v>
      </c>
      <c r="L33" s="165">
        <v>37.5</v>
      </c>
      <c r="M33" s="165">
        <v>38.700000000000003</v>
      </c>
      <c r="N33" s="165">
        <v>12.3</v>
      </c>
      <c r="O33" s="165">
        <v>1.08</v>
      </c>
    </row>
    <row r="34" spans="1:15" s="163" customFormat="1">
      <c r="A34" s="114" t="s">
        <v>56</v>
      </c>
      <c r="B34" s="189" t="s">
        <v>79</v>
      </c>
      <c r="C34" s="110">
        <v>20</v>
      </c>
      <c r="D34" s="165">
        <v>1.5</v>
      </c>
      <c r="E34" s="165">
        <v>0.3</v>
      </c>
      <c r="F34" s="165">
        <v>7.5</v>
      </c>
      <c r="G34" s="165">
        <v>40.200000000000003</v>
      </c>
      <c r="H34" s="165">
        <v>0.04</v>
      </c>
      <c r="I34" s="165">
        <v>0</v>
      </c>
      <c r="J34" s="165">
        <v>0</v>
      </c>
      <c r="K34" s="165">
        <v>0.46</v>
      </c>
      <c r="L34" s="165">
        <v>6.6</v>
      </c>
      <c r="M34" s="165">
        <v>38.799999999999997</v>
      </c>
      <c r="N34" s="165">
        <v>11.4</v>
      </c>
      <c r="O34" s="165">
        <v>0.9</v>
      </c>
    </row>
    <row r="35" spans="1:15" s="163" customFormat="1">
      <c r="A35" s="114" t="s">
        <v>54</v>
      </c>
      <c r="B35" s="189" t="s">
        <v>157</v>
      </c>
      <c r="C35" s="110">
        <v>120</v>
      </c>
      <c r="D35" s="169">
        <v>0.3</v>
      </c>
      <c r="E35" s="169">
        <v>0.2</v>
      </c>
      <c r="F35" s="169">
        <v>13.7</v>
      </c>
      <c r="G35" s="169">
        <v>62.4</v>
      </c>
      <c r="H35" s="169">
        <v>0.02</v>
      </c>
      <c r="I35" s="169">
        <v>5.52</v>
      </c>
      <c r="J35" s="169">
        <v>3.6</v>
      </c>
      <c r="K35" s="169">
        <v>0.216</v>
      </c>
      <c r="L35" s="169">
        <v>7.2</v>
      </c>
      <c r="M35" s="169">
        <v>13.2</v>
      </c>
      <c r="N35" s="169">
        <v>6</v>
      </c>
      <c r="O35" s="169">
        <v>0.14399999999999999</v>
      </c>
    </row>
    <row r="36" spans="1:15" s="163" customFormat="1" ht="16.2">
      <c r="A36" s="109"/>
      <c r="B36" s="28" t="s">
        <v>80</v>
      </c>
      <c r="C36" s="149">
        <f>SUM(C35+C34+C33+C32+C31+150+10)</f>
        <v>520</v>
      </c>
      <c r="D36" s="129">
        <f>SUM(D30:D35)</f>
        <v>14.73</v>
      </c>
      <c r="E36" s="129">
        <f t="shared" ref="E36:O36" si="4">SUM(E30:E35)</f>
        <v>21.18</v>
      </c>
      <c r="F36" s="129">
        <f t="shared" si="4"/>
        <v>75.56</v>
      </c>
      <c r="G36" s="194">
        <f t="shared" si="4"/>
        <v>553.04</v>
      </c>
      <c r="H36" s="129">
        <f t="shared" si="4"/>
        <v>0.183</v>
      </c>
      <c r="I36" s="129">
        <f t="shared" si="4"/>
        <v>6.93</v>
      </c>
      <c r="J36" s="129">
        <f t="shared" si="4"/>
        <v>43.6</v>
      </c>
      <c r="K36" s="129">
        <f t="shared" si="4"/>
        <v>0.73299999999999998</v>
      </c>
      <c r="L36" s="129">
        <f t="shared" si="4"/>
        <v>252.49999999999997</v>
      </c>
      <c r="M36" s="129">
        <f t="shared" si="4"/>
        <v>93.7</v>
      </c>
      <c r="N36" s="129">
        <f t="shared" si="4"/>
        <v>87.61</v>
      </c>
      <c r="O36" s="129">
        <f t="shared" si="4"/>
        <v>5.1539999999999999</v>
      </c>
    </row>
    <row r="37" spans="1:15" s="163" customFormat="1">
      <c r="A37" s="109"/>
      <c r="B37" s="28" t="s">
        <v>81</v>
      </c>
      <c r="C37" s="110"/>
      <c r="D37" s="170"/>
      <c r="E37" s="170"/>
      <c r="F37" s="170"/>
      <c r="G37" s="170"/>
      <c r="H37" s="170"/>
      <c r="I37" s="170"/>
      <c r="J37" s="170"/>
      <c r="K37" s="170"/>
      <c r="L37" s="170"/>
      <c r="M37" s="170"/>
      <c r="N37" s="170"/>
      <c r="O37" s="170"/>
    </row>
    <row r="38" spans="1:15" s="168" customFormat="1" ht="46.8">
      <c r="A38" s="114">
        <v>71</v>
      </c>
      <c r="B38" s="191" t="s">
        <v>248</v>
      </c>
      <c r="C38" s="115">
        <v>60</v>
      </c>
      <c r="D38" s="169">
        <v>0.5</v>
      </c>
      <c r="E38" s="169">
        <v>0.1</v>
      </c>
      <c r="F38" s="169">
        <v>1.5</v>
      </c>
      <c r="G38" s="169">
        <v>8.4</v>
      </c>
      <c r="H38" s="169">
        <v>0</v>
      </c>
      <c r="I38" s="169">
        <v>6</v>
      </c>
      <c r="J38" s="169">
        <v>0</v>
      </c>
      <c r="K38" s="169">
        <v>0</v>
      </c>
      <c r="L38" s="169">
        <v>13.8</v>
      </c>
      <c r="M38" s="169">
        <v>0</v>
      </c>
      <c r="N38" s="169">
        <v>8.4</v>
      </c>
      <c r="O38" s="169">
        <v>0.36</v>
      </c>
    </row>
    <row r="39" spans="1:15" s="168" customFormat="1" ht="31.2">
      <c r="A39" s="114">
        <v>70</v>
      </c>
      <c r="B39" s="191" t="s">
        <v>247</v>
      </c>
      <c r="C39" s="201">
        <v>60</v>
      </c>
      <c r="D39" s="139">
        <v>0.5</v>
      </c>
      <c r="E39" s="139">
        <v>7.1999999999999995E-2</v>
      </c>
      <c r="F39" s="139">
        <v>1.37</v>
      </c>
      <c r="G39" s="139">
        <v>11.52</v>
      </c>
      <c r="H39" s="139">
        <v>0</v>
      </c>
      <c r="I39" s="139">
        <v>0</v>
      </c>
      <c r="J39" s="139">
        <v>0</v>
      </c>
      <c r="K39" s="139">
        <v>0</v>
      </c>
      <c r="L39" s="139">
        <v>24.48</v>
      </c>
      <c r="M39" s="139">
        <v>0</v>
      </c>
      <c r="N39" s="139">
        <v>0</v>
      </c>
      <c r="O39" s="139">
        <v>0.36</v>
      </c>
    </row>
    <row r="40" spans="1:15" s="163" customFormat="1">
      <c r="A40" s="114">
        <v>43</v>
      </c>
      <c r="B40" s="189" t="s">
        <v>167</v>
      </c>
      <c r="C40" s="110">
        <v>200</v>
      </c>
      <c r="D40" s="165">
        <v>1.76</v>
      </c>
      <c r="E40" s="165">
        <v>1.28</v>
      </c>
      <c r="F40" s="165">
        <v>9.6999999999999993</v>
      </c>
      <c r="G40" s="165">
        <v>93.36</v>
      </c>
      <c r="H40" s="165">
        <v>0</v>
      </c>
      <c r="I40" s="165">
        <v>6.59</v>
      </c>
      <c r="J40" s="165">
        <v>0</v>
      </c>
      <c r="K40" s="165">
        <v>0</v>
      </c>
      <c r="L40" s="165">
        <v>30.16</v>
      </c>
      <c r="M40" s="165">
        <v>0</v>
      </c>
      <c r="N40" s="165">
        <v>14.4</v>
      </c>
      <c r="O40" s="165">
        <v>1.22</v>
      </c>
    </row>
    <row r="41" spans="1:15" ht="31.2">
      <c r="A41" s="204">
        <v>235</v>
      </c>
      <c r="B41" s="189" t="s">
        <v>253</v>
      </c>
      <c r="C41" s="201" t="s">
        <v>239</v>
      </c>
      <c r="D41" s="139">
        <v>7.79</v>
      </c>
      <c r="E41" s="139">
        <v>8.3699999999999992</v>
      </c>
      <c r="F41" s="139">
        <v>1.99</v>
      </c>
      <c r="G41" s="139">
        <v>114.4</v>
      </c>
      <c r="H41" s="139">
        <v>0</v>
      </c>
      <c r="I41" s="139">
        <v>2.31</v>
      </c>
      <c r="J41" s="139">
        <v>0</v>
      </c>
      <c r="K41" s="139">
        <v>0</v>
      </c>
      <c r="L41" s="139">
        <v>28.37</v>
      </c>
      <c r="M41" s="139">
        <v>0</v>
      </c>
      <c r="N41" s="139">
        <v>16.010000000000002</v>
      </c>
      <c r="O41" s="139">
        <v>0.47</v>
      </c>
    </row>
    <row r="42" spans="1:15" s="163" customFormat="1">
      <c r="A42" s="114">
        <v>472</v>
      </c>
      <c r="B42" s="191" t="s">
        <v>147</v>
      </c>
      <c r="C42" s="110">
        <v>150</v>
      </c>
      <c r="D42" s="165">
        <v>3.29</v>
      </c>
      <c r="E42" s="165">
        <v>5.09</v>
      </c>
      <c r="F42" s="165">
        <v>22.05</v>
      </c>
      <c r="G42" s="167">
        <v>147</v>
      </c>
      <c r="H42" s="165">
        <v>0.21</v>
      </c>
      <c r="I42" s="165">
        <v>25.07</v>
      </c>
      <c r="J42" s="165">
        <v>30.45</v>
      </c>
      <c r="K42" s="165">
        <v>0</v>
      </c>
      <c r="L42" s="165">
        <v>42.56</v>
      </c>
      <c r="M42" s="165">
        <v>0</v>
      </c>
      <c r="N42" s="165">
        <v>32.83</v>
      </c>
      <c r="O42" s="165">
        <v>1.17</v>
      </c>
    </row>
    <row r="43" spans="1:15">
      <c r="A43" s="114">
        <v>348</v>
      </c>
      <c r="B43" s="189" t="s">
        <v>177</v>
      </c>
      <c r="C43" s="115">
        <v>180</v>
      </c>
      <c r="D43" s="169">
        <v>0.94</v>
      </c>
      <c r="E43" s="169">
        <v>0</v>
      </c>
      <c r="F43" s="169">
        <v>27.86</v>
      </c>
      <c r="G43" s="169">
        <v>85.5</v>
      </c>
      <c r="H43" s="169">
        <v>0</v>
      </c>
      <c r="I43" s="169">
        <v>0.72</v>
      </c>
      <c r="J43" s="169">
        <v>0</v>
      </c>
      <c r="K43" s="169">
        <v>0</v>
      </c>
      <c r="L43" s="169">
        <v>29.16</v>
      </c>
      <c r="M43" s="169">
        <v>0</v>
      </c>
      <c r="N43" s="169">
        <v>18.899999999999999</v>
      </c>
      <c r="O43" s="169">
        <v>0.63</v>
      </c>
    </row>
    <row r="44" spans="1:15" s="163" customFormat="1">
      <c r="A44" s="114" t="s">
        <v>54</v>
      </c>
      <c r="B44" s="189" t="s">
        <v>82</v>
      </c>
      <c r="C44" s="110">
        <v>45</v>
      </c>
      <c r="D44" s="165">
        <v>4.8</v>
      </c>
      <c r="E44" s="165">
        <v>2</v>
      </c>
      <c r="F44" s="165">
        <v>19.600000000000001</v>
      </c>
      <c r="G44" s="165">
        <v>123.3</v>
      </c>
      <c r="H44" s="165">
        <v>0.185</v>
      </c>
      <c r="I44" s="165">
        <v>0.09</v>
      </c>
      <c r="J44" s="165">
        <v>0</v>
      </c>
      <c r="K44" s="165">
        <v>8.5999999999999993E-2</v>
      </c>
      <c r="L44" s="165">
        <v>56.25</v>
      </c>
      <c r="M44" s="165">
        <v>58.1</v>
      </c>
      <c r="N44" s="165">
        <v>18.45</v>
      </c>
      <c r="O44" s="165">
        <v>1.62</v>
      </c>
    </row>
    <row r="45" spans="1:15" s="163" customFormat="1">
      <c r="A45" s="114" t="s">
        <v>54</v>
      </c>
      <c r="B45" s="189" t="s">
        <v>79</v>
      </c>
      <c r="C45" s="110">
        <v>25</v>
      </c>
      <c r="D45" s="165">
        <v>1.9</v>
      </c>
      <c r="E45" s="165">
        <v>0.4</v>
      </c>
      <c r="F45" s="165">
        <v>9.4</v>
      </c>
      <c r="G45" s="165">
        <v>50.2</v>
      </c>
      <c r="H45" s="165">
        <v>0.05</v>
      </c>
      <c r="I45" s="165">
        <v>0</v>
      </c>
      <c r="J45" s="165">
        <v>0</v>
      </c>
      <c r="K45" s="165">
        <v>0.57499999999999996</v>
      </c>
      <c r="L45" s="165">
        <v>8.25</v>
      </c>
      <c r="M45" s="165">
        <v>48.5</v>
      </c>
      <c r="N45" s="165">
        <v>14.25</v>
      </c>
      <c r="O45" s="165">
        <v>1.125</v>
      </c>
    </row>
    <row r="46" spans="1:15" s="163" customFormat="1">
      <c r="A46" s="109" t="s">
        <v>54</v>
      </c>
      <c r="B46" s="189" t="s">
        <v>141</v>
      </c>
      <c r="C46" s="110">
        <v>200</v>
      </c>
      <c r="D46" s="165">
        <v>1.8</v>
      </c>
      <c r="E46" s="165">
        <v>0.4</v>
      </c>
      <c r="F46" s="165">
        <v>16.2</v>
      </c>
      <c r="G46" s="165">
        <v>86</v>
      </c>
      <c r="H46" s="165">
        <v>0.08</v>
      </c>
      <c r="I46" s="165">
        <v>120</v>
      </c>
      <c r="J46" s="165">
        <v>16</v>
      </c>
      <c r="K46" s="165">
        <v>0.4</v>
      </c>
      <c r="L46" s="165">
        <v>68</v>
      </c>
      <c r="M46" s="165">
        <v>46</v>
      </c>
      <c r="N46" s="165">
        <v>26</v>
      </c>
      <c r="O46" s="165">
        <v>0.6</v>
      </c>
    </row>
    <row r="47" spans="1:15" s="163" customFormat="1" ht="16.2">
      <c r="A47" s="109"/>
      <c r="B47" s="28" t="s">
        <v>84</v>
      </c>
      <c r="C47" s="149">
        <f>SUM(C39+C40+60+30+C42+C43+C44+C45+C46)</f>
        <v>950</v>
      </c>
      <c r="D47" s="129">
        <f t="shared" ref="D47:O47" si="5">SUM(D39:D45)</f>
        <v>20.979999999999997</v>
      </c>
      <c r="E47" s="129">
        <f t="shared" si="5"/>
        <v>17.211999999999996</v>
      </c>
      <c r="F47" s="129">
        <f t="shared" si="5"/>
        <v>91.97</v>
      </c>
      <c r="G47" s="194">
        <f>SUM(G39:G46)</f>
        <v>711.28</v>
      </c>
      <c r="H47" s="129">
        <f t="shared" si="5"/>
        <v>0.44500000000000001</v>
      </c>
      <c r="I47" s="129">
        <f t="shared" si="5"/>
        <v>34.78</v>
      </c>
      <c r="J47" s="129">
        <f t="shared" si="5"/>
        <v>30.45</v>
      </c>
      <c r="K47" s="129">
        <f t="shared" si="5"/>
        <v>0.66099999999999992</v>
      </c>
      <c r="L47" s="129">
        <f t="shared" si="5"/>
        <v>219.23000000000002</v>
      </c>
      <c r="M47" s="129">
        <f t="shared" si="5"/>
        <v>106.6</v>
      </c>
      <c r="N47" s="129">
        <f t="shared" si="5"/>
        <v>114.84</v>
      </c>
      <c r="O47" s="129">
        <f t="shared" si="5"/>
        <v>6.5949999999999998</v>
      </c>
    </row>
    <row r="48" spans="1:15" s="163" customFormat="1">
      <c r="A48" s="109"/>
      <c r="B48" s="28" t="s">
        <v>139</v>
      </c>
      <c r="C48" s="171"/>
      <c r="D48" s="130"/>
      <c r="E48" s="130"/>
      <c r="F48" s="130"/>
      <c r="G48" s="130"/>
      <c r="H48" s="130"/>
      <c r="I48" s="130"/>
      <c r="J48" s="130"/>
      <c r="K48" s="130"/>
      <c r="L48" s="130"/>
      <c r="M48" s="130"/>
      <c r="N48" s="130"/>
      <c r="O48" s="130"/>
    </row>
    <row r="49" spans="1:15" s="163" customFormat="1">
      <c r="A49" s="114">
        <v>628</v>
      </c>
      <c r="B49" s="191" t="s">
        <v>140</v>
      </c>
      <c r="C49" s="110">
        <v>200</v>
      </c>
      <c r="D49" s="165">
        <v>0.2</v>
      </c>
      <c r="E49" s="165">
        <v>0.05</v>
      </c>
      <c r="F49" s="165">
        <v>13.6</v>
      </c>
      <c r="G49" s="165">
        <v>56</v>
      </c>
      <c r="H49" s="165">
        <v>0</v>
      </c>
      <c r="I49" s="165">
        <v>3.2</v>
      </c>
      <c r="J49" s="165">
        <v>0</v>
      </c>
      <c r="K49" s="165">
        <v>0</v>
      </c>
      <c r="L49" s="165">
        <v>7.35</v>
      </c>
      <c r="M49" s="165">
        <v>4</v>
      </c>
      <c r="N49" s="165">
        <v>5</v>
      </c>
      <c r="O49" s="165">
        <v>0.8</v>
      </c>
    </row>
    <row r="50" spans="1:15" s="163" customFormat="1">
      <c r="A50" s="114" t="s">
        <v>54</v>
      </c>
      <c r="B50" s="189" t="s">
        <v>208</v>
      </c>
      <c r="C50" s="110">
        <v>100</v>
      </c>
      <c r="D50" s="137">
        <v>7.4</v>
      </c>
      <c r="E50" s="137">
        <v>8.6199999999999992</v>
      </c>
      <c r="F50" s="137">
        <v>57.93</v>
      </c>
      <c r="G50" s="137">
        <v>351.93</v>
      </c>
      <c r="H50" s="137">
        <v>0.1</v>
      </c>
      <c r="I50" s="137">
        <v>0.12</v>
      </c>
      <c r="J50" s="137">
        <v>0</v>
      </c>
      <c r="K50" s="137">
        <v>0</v>
      </c>
      <c r="L50" s="137">
        <v>25.77</v>
      </c>
      <c r="M50" s="137">
        <v>0</v>
      </c>
      <c r="N50" s="137">
        <v>0</v>
      </c>
      <c r="O50" s="137">
        <v>0.95</v>
      </c>
    </row>
    <row r="51" spans="1:15" s="163" customFormat="1">
      <c r="A51" s="114" t="s">
        <v>54</v>
      </c>
      <c r="B51" s="189" t="s">
        <v>161</v>
      </c>
      <c r="C51" s="110">
        <v>100</v>
      </c>
      <c r="D51" s="169">
        <v>0.8</v>
      </c>
      <c r="E51" s="169">
        <v>0.2</v>
      </c>
      <c r="F51" s="169">
        <v>7.5</v>
      </c>
      <c r="G51" s="169">
        <v>38</v>
      </c>
      <c r="H51" s="169">
        <v>0.06</v>
      </c>
      <c r="I51" s="169">
        <v>38</v>
      </c>
      <c r="J51" s="169">
        <v>10</v>
      </c>
      <c r="K51" s="169">
        <v>0.2</v>
      </c>
      <c r="L51" s="169">
        <v>35</v>
      </c>
      <c r="M51" s="169">
        <v>17</v>
      </c>
      <c r="N51" s="169">
        <v>11</v>
      </c>
      <c r="O51" s="169">
        <v>0.1</v>
      </c>
    </row>
    <row r="52" spans="1:15" s="163" customFormat="1">
      <c r="A52" s="109"/>
      <c r="B52" s="71" t="s">
        <v>142</v>
      </c>
      <c r="C52" s="151">
        <f>C49+C50+C51</f>
        <v>400</v>
      </c>
      <c r="D52" s="136">
        <f t="shared" ref="D52:O52" si="6">D49+D50+D51</f>
        <v>8.4</v>
      </c>
      <c r="E52" s="136">
        <f t="shared" si="6"/>
        <v>8.8699999999999992</v>
      </c>
      <c r="F52" s="136">
        <f t="shared" si="6"/>
        <v>79.03</v>
      </c>
      <c r="G52" s="136">
        <f t="shared" si="6"/>
        <v>445.93</v>
      </c>
      <c r="H52" s="136">
        <f t="shared" si="6"/>
        <v>0.16</v>
      </c>
      <c r="I52" s="136">
        <f t="shared" si="6"/>
        <v>41.32</v>
      </c>
      <c r="J52" s="136">
        <f t="shared" si="6"/>
        <v>10</v>
      </c>
      <c r="K52" s="136">
        <f t="shared" si="6"/>
        <v>0.2</v>
      </c>
      <c r="L52" s="136">
        <f t="shared" si="6"/>
        <v>68.12</v>
      </c>
      <c r="M52" s="136">
        <f t="shared" si="6"/>
        <v>21</v>
      </c>
      <c r="N52" s="136">
        <f t="shared" si="6"/>
        <v>16</v>
      </c>
      <c r="O52" s="136">
        <f t="shared" si="6"/>
        <v>1.85</v>
      </c>
    </row>
    <row r="53" spans="1:15" s="163" customFormat="1" ht="16.2">
      <c r="A53" s="109"/>
      <c r="B53" s="28" t="s">
        <v>175</v>
      </c>
      <c r="C53" s="172">
        <f t="shared" ref="C53:O53" si="7">C52+C47+C36</f>
        <v>1870</v>
      </c>
      <c r="D53" s="172">
        <f t="shared" si="7"/>
        <v>44.11</v>
      </c>
      <c r="E53" s="172">
        <f t="shared" si="7"/>
        <v>47.261999999999993</v>
      </c>
      <c r="F53" s="172">
        <f t="shared" si="7"/>
        <v>246.56</v>
      </c>
      <c r="G53" s="172">
        <f t="shared" si="7"/>
        <v>1710.25</v>
      </c>
      <c r="H53" s="172">
        <f t="shared" si="7"/>
        <v>0.78800000000000003</v>
      </c>
      <c r="I53" s="172">
        <f t="shared" si="7"/>
        <v>83.03</v>
      </c>
      <c r="J53" s="172">
        <f t="shared" si="7"/>
        <v>84.050000000000011</v>
      </c>
      <c r="K53" s="172">
        <f t="shared" si="7"/>
        <v>1.5939999999999999</v>
      </c>
      <c r="L53" s="172">
        <f t="shared" si="7"/>
        <v>539.85</v>
      </c>
      <c r="M53" s="172">
        <f t="shared" si="7"/>
        <v>221.3</v>
      </c>
      <c r="N53" s="172">
        <f t="shared" si="7"/>
        <v>218.45</v>
      </c>
      <c r="O53" s="172">
        <f t="shared" si="7"/>
        <v>13.599</v>
      </c>
    </row>
    <row r="54" spans="1:15" s="163" customFormat="1">
      <c r="A54" s="219" t="s">
        <v>221</v>
      </c>
      <c r="B54" s="220"/>
      <c r="C54" s="220"/>
      <c r="D54" s="220"/>
      <c r="E54" s="220"/>
      <c r="F54" s="220"/>
      <c r="G54" s="220"/>
      <c r="H54" s="220"/>
      <c r="I54" s="220"/>
      <c r="J54" s="220"/>
      <c r="K54" s="220"/>
      <c r="L54" s="220"/>
      <c r="M54" s="220"/>
      <c r="N54" s="220"/>
      <c r="O54" s="221"/>
    </row>
    <row r="55" spans="1:15" s="163" customFormat="1">
      <c r="A55" s="225" t="s">
        <v>70</v>
      </c>
      <c r="B55" s="227" t="s">
        <v>71</v>
      </c>
      <c r="C55" s="225" t="s">
        <v>62</v>
      </c>
      <c r="D55" s="222" t="s">
        <v>72</v>
      </c>
      <c r="E55" s="223"/>
      <c r="F55" s="224"/>
      <c r="G55" s="130" t="s">
        <v>73</v>
      </c>
      <c r="H55" s="130"/>
      <c r="I55" s="222" t="s">
        <v>190</v>
      </c>
      <c r="J55" s="223"/>
      <c r="K55" s="223"/>
      <c r="L55" s="223"/>
      <c r="M55" s="223"/>
      <c r="N55" s="223"/>
      <c r="O55" s="224"/>
    </row>
    <row r="56" spans="1:15" s="163" customFormat="1">
      <c r="A56" s="226"/>
      <c r="B56" s="228"/>
      <c r="C56" s="226"/>
      <c r="D56" s="130" t="s">
        <v>16</v>
      </c>
      <c r="E56" s="130" t="s">
        <v>17</v>
      </c>
      <c r="F56" s="130" t="s">
        <v>18</v>
      </c>
      <c r="G56" s="130" t="s">
        <v>74</v>
      </c>
      <c r="H56" s="130" t="s">
        <v>75</v>
      </c>
      <c r="I56" s="130" t="s">
        <v>20</v>
      </c>
      <c r="J56" s="130" t="s">
        <v>21</v>
      </c>
      <c r="K56" s="130" t="s">
        <v>76</v>
      </c>
      <c r="L56" s="130" t="s">
        <v>77</v>
      </c>
      <c r="M56" s="130" t="s">
        <v>23</v>
      </c>
      <c r="N56" s="130" t="s">
        <v>24</v>
      </c>
      <c r="O56" s="130" t="s">
        <v>25</v>
      </c>
    </row>
    <row r="57" spans="1:15" s="163" customFormat="1">
      <c r="A57" s="28"/>
      <c r="B57" s="28" t="s">
        <v>78</v>
      </c>
      <c r="C57" s="28"/>
      <c r="D57" s="130"/>
      <c r="E57" s="130"/>
      <c r="F57" s="130"/>
      <c r="G57" s="130"/>
      <c r="H57" s="130"/>
      <c r="I57" s="130"/>
      <c r="J57" s="130"/>
      <c r="K57" s="130"/>
      <c r="L57" s="130"/>
      <c r="M57" s="130"/>
      <c r="N57" s="130"/>
      <c r="O57" s="130"/>
    </row>
    <row r="58" spans="1:15" s="163" customFormat="1" ht="31.2">
      <c r="A58" s="114">
        <v>297</v>
      </c>
      <c r="B58" s="189" t="s">
        <v>194</v>
      </c>
      <c r="C58" s="110" t="s">
        <v>241</v>
      </c>
      <c r="D58" s="165">
        <v>21.81</v>
      </c>
      <c r="E58" s="165">
        <v>15.75</v>
      </c>
      <c r="F58" s="165">
        <v>25.67</v>
      </c>
      <c r="G58" s="165">
        <v>336.6</v>
      </c>
      <c r="H58" s="165">
        <v>0.08</v>
      </c>
      <c r="I58" s="165">
        <v>0.75</v>
      </c>
      <c r="J58" s="165">
        <v>0</v>
      </c>
      <c r="K58" s="165">
        <v>0</v>
      </c>
      <c r="L58" s="165">
        <v>246.81</v>
      </c>
      <c r="M58" s="165">
        <v>0</v>
      </c>
      <c r="N58" s="165">
        <v>0</v>
      </c>
      <c r="O58" s="165">
        <v>0.85</v>
      </c>
    </row>
    <row r="59" spans="1:15" s="163" customFormat="1">
      <c r="A59" s="114" t="s">
        <v>193</v>
      </c>
      <c r="B59" s="189" t="s">
        <v>153</v>
      </c>
      <c r="C59" s="110">
        <v>20</v>
      </c>
      <c r="D59" s="165">
        <v>4.6399999999999997</v>
      </c>
      <c r="E59" s="165">
        <v>5.9200000000000008</v>
      </c>
      <c r="F59" s="165">
        <v>0</v>
      </c>
      <c r="G59" s="165">
        <v>72.72</v>
      </c>
      <c r="H59" s="165">
        <v>0</v>
      </c>
      <c r="I59" s="165">
        <v>0.25600000000000001</v>
      </c>
      <c r="J59" s="165">
        <v>69.36</v>
      </c>
      <c r="K59" s="165">
        <v>0</v>
      </c>
      <c r="L59" s="165">
        <v>332.8</v>
      </c>
      <c r="M59" s="165">
        <v>20</v>
      </c>
      <c r="N59" s="165">
        <v>18.68</v>
      </c>
      <c r="O59" s="165">
        <v>0.32</v>
      </c>
    </row>
    <row r="60" spans="1:15" s="163" customFormat="1" ht="31.2">
      <c r="A60" s="114">
        <v>388</v>
      </c>
      <c r="B60" s="189" t="s">
        <v>196</v>
      </c>
      <c r="C60" s="110">
        <v>180</v>
      </c>
      <c r="D60" s="165">
        <v>0.61</v>
      </c>
      <c r="E60" s="165">
        <v>0.25</v>
      </c>
      <c r="F60" s="165">
        <v>8.69</v>
      </c>
      <c r="G60" s="165">
        <v>71.099999999999994</v>
      </c>
      <c r="H60" s="165">
        <v>0</v>
      </c>
      <c r="I60" s="165">
        <v>117</v>
      </c>
      <c r="J60" s="165">
        <v>0</v>
      </c>
      <c r="K60" s="165">
        <v>0</v>
      </c>
      <c r="L60" s="165">
        <v>5.04</v>
      </c>
      <c r="M60" s="165">
        <v>0</v>
      </c>
      <c r="N60" s="165">
        <v>1.44</v>
      </c>
      <c r="O60" s="165">
        <v>0.23</v>
      </c>
    </row>
    <row r="61" spans="1:15" s="163" customFormat="1" ht="31.2">
      <c r="A61" s="114" t="s">
        <v>191</v>
      </c>
      <c r="B61" s="189" t="s">
        <v>207</v>
      </c>
      <c r="C61" s="110">
        <v>100</v>
      </c>
      <c r="D61" s="165">
        <v>2.8</v>
      </c>
      <c r="E61" s="165">
        <v>3.2</v>
      </c>
      <c r="F61" s="165">
        <v>4.0999999999999996</v>
      </c>
      <c r="G61" s="167">
        <v>59</v>
      </c>
      <c r="H61" s="165">
        <v>0</v>
      </c>
      <c r="I61" s="165">
        <v>0.7</v>
      </c>
      <c r="J61" s="165">
        <v>40</v>
      </c>
      <c r="K61" s="165">
        <v>0</v>
      </c>
      <c r="L61" s="165">
        <v>120</v>
      </c>
      <c r="M61" s="165">
        <v>180</v>
      </c>
      <c r="N61" s="165">
        <v>114</v>
      </c>
      <c r="O61" s="165">
        <v>0.1</v>
      </c>
    </row>
    <row r="62" spans="1:15" s="163" customFormat="1">
      <c r="A62" s="114" t="s">
        <v>56</v>
      </c>
      <c r="B62" s="189" t="s">
        <v>82</v>
      </c>
      <c r="C62" s="110">
        <v>30</v>
      </c>
      <c r="D62" s="165">
        <v>3.2</v>
      </c>
      <c r="E62" s="165">
        <v>1.4</v>
      </c>
      <c r="F62" s="165">
        <v>13.1</v>
      </c>
      <c r="G62" s="165">
        <v>82.2</v>
      </c>
      <c r="H62" s="165">
        <v>0.123</v>
      </c>
      <c r="I62" s="165">
        <v>0.06</v>
      </c>
      <c r="J62" s="165">
        <v>0</v>
      </c>
      <c r="K62" s="165">
        <v>5.7000000000000002E-2</v>
      </c>
      <c r="L62" s="165">
        <v>37.5</v>
      </c>
      <c r="M62" s="165">
        <v>38.700000000000003</v>
      </c>
      <c r="N62" s="165">
        <v>12.3</v>
      </c>
      <c r="O62" s="165">
        <v>1.08</v>
      </c>
    </row>
    <row r="63" spans="1:15" s="163" customFormat="1" ht="16.2">
      <c r="A63" s="109"/>
      <c r="B63" s="28" t="s">
        <v>86</v>
      </c>
      <c r="C63" s="149">
        <f>C62+C61+C60+C59+150+30</f>
        <v>510</v>
      </c>
      <c r="D63" s="129">
        <f>SUM(D58:D62)</f>
        <v>33.06</v>
      </c>
      <c r="E63" s="129">
        <f t="shared" ref="E63:O63" si="8">SUM(E58:E62)</f>
        <v>26.52</v>
      </c>
      <c r="F63" s="129">
        <f t="shared" si="8"/>
        <v>51.56</v>
      </c>
      <c r="G63" s="194">
        <f t="shared" si="8"/>
        <v>621.62000000000012</v>
      </c>
      <c r="H63" s="129">
        <f t="shared" si="8"/>
        <v>0.20300000000000001</v>
      </c>
      <c r="I63" s="129">
        <f t="shared" si="8"/>
        <v>118.76600000000001</v>
      </c>
      <c r="J63" s="129">
        <f t="shared" si="8"/>
        <v>109.36</v>
      </c>
      <c r="K63" s="129">
        <f t="shared" si="8"/>
        <v>5.7000000000000002E-2</v>
      </c>
      <c r="L63" s="129">
        <f t="shared" si="8"/>
        <v>742.15</v>
      </c>
      <c r="M63" s="129">
        <f t="shared" si="8"/>
        <v>238.7</v>
      </c>
      <c r="N63" s="129">
        <f t="shared" si="8"/>
        <v>146.42000000000002</v>
      </c>
      <c r="O63" s="129">
        <f t="shared" si="8"/>
        <v>2.58</v>
      </c>
    </row>
    <row r="64" spans="1:15" s="168" customFormat="1">
      <c r="A64" s="109"/>
      <c r="B64" s="28" t="s">
        <v>81</v>
      </c>
      <c r="C64" s="116"/>
      <c r="D64" s="170"/>
      <c r="E64" s="170"/>
      <c r="F64" s="170"/>
      <c r="G64" s="170"/>
      <c r="H64" s="170"/>
      <c r="I64" s="170"/>
      <c r="J64" s="170"/>
      <c r="K64" s="170"/>
      <c r="L64" s="170"/>
      <c r="M64" s="170"/>
      <c r="N64" s="170"/>
      <c r="O64" s="170"/>
    </row>
    <row r="65" spans="1:15" s="168" customFormat="1" ht="51.75" customHeight="1">
      <c r="A65" s="213">
        <v>71</v>
      </c>
      <c r="B65" s="212" t="s">
        <v>254</v>
      </c>
      <c r="C65" s="198">
        <v>60</v>
      </c>
      <c r="D65" s="175">
        <v>0.78</v>
      </c>
      <c r="E65" s="175">
        <v>0</v>
      </c>
      <c r="F65" s="175">
        <v>3.18</v>
      </c>
      <c r="G65" s="175">
        <v>16.2</v>
      </c>
      <c r="H65" s="175">
        <v>0</v>
      </c>
      <c r="I65" s="175">
        <v>0</v>
      </c>
      <c r="J65" s="175">
        <v>0</v>
      </c>
      <c r="K65" s="175">
        <v>0</v>
      </c>
      <c r="L65" s="175">
        <v>0</v>
      </c>
      <c r="M65" s="175">
        <v>0</v>
      </c>
      <c r="N65" s="175">
        <v>0</v>
      </c>
      <c r="O65" s="175">
        <v>0</v>
      </c>
    </row>
    <row r="66" spans="1:15" ht="33" customHeight="1">
      <c r="A66" s="114">
        <v>70</v>
      </c>
      <c r="B66" s="189" t="s">
        <v>250</v>
      </c>
      <c r="C66" s="203">
        <v>60</v>
      </c>
      <c r="D66" s="202">
        <v>0.5</v>
      </c>
      <c r="E66" s="202">
        <v>7.0000000000000007E-2</v>
      </c>
      <c r="F66" s="202">
        <v>1.37</v>
      </c>
      <c r="G66" s="202">
        <v>11.52</v>
      </c>
      <c r="H66" s="202">
        <v>0</v>
      </c>
      <c r="I66" s="202">
        <v>0</v>
      </c>
      <c r="J66" s="202">
        <v>0</v>
      </c>
      <c r="K66" s="202">
        <v>0</v>
      </c>
      <c r="L66" s="202">
        <v>24.48</v>
      </c>
      <c r="M66" s="202">
        <v>0</v>
      </c>
      <c r="N66" s="202">
        <v>0</v>
      </c>
      <c r="O66" s="202">
        <v>0.36</v>
      </c>
    </row>
    <row r="67" spans="1:15" ht="46.8">
      <c r="A67" s="114">
        <v>139</v>
      </c>
      <c r="B67" s="189" t="s">
        <v>156</v>
      </c>
      <c r="C67" s="110">
        <v>200</v>
      </c>
      <c r="D67" s="165">
        <v>2.76</v>
      </c>
      <c r="E67" s="165">
        <v>6.31</v>
      </c>
      <c r="F67" s="165">
        <v>17.920000000000002</v>
      </c>
      <c r="G67" s="165">
        <v>145</v>
      </c>
      <c r="H67" s="165">
        <v>0</v>
      </c>
      <c r="I67" s="165">
        <v>0.65</v>
      </c>
      <c r="J67" s="165">
        <v>0</v>
      </c>
      <c r="K67" s="165">
        <v>0</v>
      </c>
      <c r="L67" s="165">
        <v>19.04</v>
      </c>
      <c r="M67" s="165">
        <v>0</v>
      </c>
      <c r="N67" s="165">
        <v>14.08</v>
      </c>
      <c r="O67" s="165">
        <v>1.42</v>
      </c>
    </row>
    <row r="68" spans="1:15">
      <c r="A68" s="114">
        <v>255</v>
      </c>
      <c r="B68" s="192" t="s">
        <v>173</v>
      </c>
      <c r="C68" s="110">
        <v>150</v>
      </c>
      <c r="D68" s="165">
        <v>4.3499999999999996</v>
      </c>
      <c r="E68" s="165">
        <v>5.25</v>
      </c>
      <c r="F68" s="165">
        <v>34.35</v>
      </c>
      <c r="G68" s="165">
        <v>195</v>
      </c>
      <c r="H68" s="165">
        <v>0.06</v>
      </c>
      <c r="I68" s="165">
        <v>0</v>
      </c>
      <c r="J68" s="165">
        <v>0</v>
      </c>
      <c r="K68" s="165">
        <v>0</v>
      </c>
      <c r="L68" s="165">
        <v>28.5</v>
      </c>
      <c r="M68" s="165">
        <v>202</v>
      </c>
      <c r="N68" s="165">
        <v>21</v>
      </c>
      <c r="O68" s="165">
        <v>0.9</v>
      </c>
    </row>
    <row r="69" spans="1:15">
      <c r="A69" s="114">
        <v>260</v>
      </c>
      <c r="B69" s="193" t="s">
        <v>188</v>
      </c>
      <c r="C69" s="110">
        <v>90</v>
      </c>
      <c r="D69" s="165">
        <v>12.6</v>
      </c>
      <c r="E69" s="165">
        <v>10.07</v>
      </c>
      <c r="F69" s="165">
        <v>4.13</v>
      </c>
      <c r="G69" s="165">
        <v>139.05000000000001</v>
      </c>
      <c r="H69" s="165">
        <v>0</v>
      </c>
      <c r="I69" s="165">
        <v>2.61</v>
      </c>
      <c r="J69" s="165">
        <v>0</v>
      </c>
      <c r="K69" s="165">
        <v>0</v>
      </c>
      <c r="L69" s="165">
        <v>11.96</v>
      </c>
      <c r="M69" s="165">
        <v>0</v>
      </c>
      <c r="N69" s="165">
        <v>4.2300000000000004</v>
      </c>
      <c r="O69" s="165">
        <v>0.27</v>
      </c>
    </row>
    <row r="70" spans="1:15" s="163" customFormat="1">
      <c r="A70" s="114" t="s">
        <v>54</v>
      </c>
      <c r="B70" s="192" t="s">
        <v>136</v>
      </c>
      <c r="C70" s="110">
        <v>180</v>
      </c>
      <c r="D70" s="165">
        <v>1.04</v>
      </c>
      <c r="E70" s="165">
        <v>0</v>
      </c>
      <c r="F70" s="165">
        <v>22.96</v>
      </c>
      <c r="G70" s="165">
        <v>94.68</v>
      </c>
      <c r="H70" s="165">
        <v>3.5999999999999997E-2</v>
      </c>
      <c r="I70" s="165">
        <v>19.940000000000001</v>
      </c>
      <c r="J70" s="165">
        <v>0</v>
      </c>
      <c r="K70" s="165">
        <v>0</v>
      </c>
      <c r="L70" s="165">
        <v>23.4</v>
      </c>
      <c r="M70" s="165">
        <v>0</v>
      </c>
      <c r="N70" s="165">
        <v>0</v>
      </c>
      <c r="O70" s="165">
        <v>0.37</v>
      </c>
    </row>
    <row r="71" spans="1:15">
      <c r="A71" s="109" t="s">
        <v>54</v>
      </c>
      <c r="B71" s="189" t="s">
        <v>144</v>
      </c>
      <c r="C71" s="110">
        <v>20</v>
      </c>
      <c r="D71" s="165">
        <v>0</v>
      </c>
      <c r="E71" s="165">
        <v>0</v>
      </c>
      <c r="F71" s="165">
        <v>15.9</v>
      </c>
      <c r="G71" s="165">
        <v>64.2</v>
      </c>
      <c r="H71" s="165">
        <v>0</v>
      </c>
      <c r="I71" s="165">
        <v>0</v>
      </c>
      <c r="J71" s="165">
        <v>0</v>
      </c>
      <c r="K71" s="165">
        <v>0</v>
      </c>
      <c r="L71" s="165">
        <v>0.8</v>
      </c>
      <c r="M71" s="165">
        <v>0.2</v>
      </c>
      <c r="N71" s="165">
        <v>0.04</v>
      </c>
      <c r="O71" s="165">
        <v>0.08</v>
      </c>
    </row>
    <row r="72" spans="1:15">
      <c r="A72" s="114" t="s">
        <v>54</v>
      </c>
      <c r="B72" s="193" t="s">
        <v>82</v>
      </c>
      <c r="C72" s="110">
        <v>45</v>
      </c>
      <c r="D72" s="165">
        <v>4.8</v>
      </c>
      <c r="E72" s="165">
        <v>2</v>
      </c>
      <c r="F72" s="165">
        <v>19.600000000000001</v>
      </c>
      <c r="G72" s="165">
        <v>123.3</v>
      </c>
      <c r="H72" s="165">
        <v>0.185</v>
      </c>
      <c r="I72" s="165">
        <v>0.09</v>
      </c>
      <c r="J72" s="165">
        <v>0</v>
      </c>
      <c r="K72" s="165">
        <v>8.5999999999999993E-2</v>
      </c>
      <c r="L72" s="165">
        <v>56.25</v>
      </c>
      <c r="M72" s="165">
        <v>58.1</v>
      </c>
      <c r="N72" s="165">
        <v>18.45</v>
      </c>
      <c r="O72" s="165">
        <v>1.62</v>
      </c>
    </row>
    <row r="73" spans="1:15" s="163" customFormat="1">
      <c r="A73" s="114" t="s">
        <v>54</v>
      </c>
      <c r="B73" s="193" t="s">
        <v>79</v>
      </c>
      <c r="C73" s="110">
        <v>25</v>
      </c>
      <c r="D73" s="165">
        <v>1.9</v>
      </c>
      <c r="E73" s="165">
        <v>0.4</v>
      </c>
      <c r="F73" s="165">
        <v>9.4</v>
      </c>
      <c r="G73" s="165">
        <v>50.2</v>
      </c>
      <c r="H73" s="165">
        <v>0.05</v>
      </c>
      <c r="I73" s="165">
        <v>0</v>
      </c>
      <c r="J73" s="165">
        <v>0</v>
      </c>
      <c r="K73" s="165">
        <v>0.57499999999999996</v>
      </c>
      <c r="L73" s="165">
        <v>8.25</v>
      </c>
      <c r="M73" s="165">
        <v>48.5</v>
      </c>
      <c r="N73" s="165">
        <v>14.25</v>
      </c>
      <c r="O73" s="165">
        <v>1.125</v>
      </c>
    </row>
    <row r="74" spans="1:15" s="163" customFormat="1" ht="16.2">
      <c r="A74" s="109"/>
      <c r="B74" s="28" t="s">
        <v>84</v>
      </c>
      <c r="C74" s="149">
        <f>C73+C72+C71+C70+C69+C68+C67+C66</f>
        <v>770</v>
      </c>
      <c r="D74" s="129">
        <f t="shared" ref="D74:O74" si="9">SUM(D67:D73)</f>
        <v>27.45</v>
      </c>
      <c r="E74" s="129">
        <f t="shared" si="9"/>
        <v>24.029999999999998</v>
      </c>
      <c r="F74" s="129">
        <f t="shared" si="9"/>
        <v>124.26000000000002</v>
      </c>
      <c r="G74" s="194">
        <f t="shared" si="9"/>
        <v>811.43000000000006</v>
      </c>
      <c r="H74" s="129">
        <f t="shared" si="9"/>
        <v>0.33100000000000002</v>
      </c>
      <c r="I74" s="129">
        <f t="shared" si="9"/>
        <v>23.290000000000003</v>
      </c>
      <c r="J74" s="129">
        <f t="shared" si="9"/>
        <v>0</v>
      </c>
      <c r="K74" s="129">
        <f t="shared" si="9"/>
        <v>0.66099999999999992</v>
      </c>
      <c r="L74" s="129">
        <f t="shared" si="9"/>
        <v>148.19999999999999</v>
      </c>
      <c r="M74" s="129">
        <f t="shared" si="9"/>
        <v>308.8</v>
      </c>
      <c r="N74" s="129">
        <f t="shared" si="9"/>
        <v>72.05</v>
      </c>
      <c r="O74" s="129">
        <f t="shared" si="9"/>
        <v>5.7850000000000001</v>
      </c>
    </row>
    <row r="75" spans="1:15" s="163" customFormat="1">
      <c r="A75" s="109"/>
      <c r="B75" s="28" t="s">
        <v>139</v>
      </c>
      <c r="C75" s="110"/>
      <c r="D75" s="165"/>
      <c r="E75" s="165"/>
      <c r="F75" s="165"/>
      <c r="G75" s="165"/>
      <c r="H75" s="165"/>
      <c r="I75" s="165"/>
      <c r="J75" s="165"/>
      <c r="K75" s="165"/>
      <c r="L75" s="165"/>
      <c r="M75" s="165"/>
      <c r="N75" s="165"/>
      <c r="O75" s="165"/>
    </row>
    <row r="76" spans="1:15" s="163" customFormat="1">
      <c r="A76" s="114">
        <v>385</v>
      </c>
      <c r="B76" s="189" t="s">
        <v>143</v>
      </c>
      <c r="C76" s="110">
        <v>180</v>
      </c>
      <c r="D76" s="135">
        <v>5.04</v>
      </c>
      <c r="E76" s="135">
        <v>5.76</v>
      </c>
      <c r="F76" s="135">
        <v>8.4600000000000009</v>
      </c>
      <c r="G76" s="135">
        <v>104.4</v>
      </c>
      <c r="H76" s="135">
        <v>7.1999999999999995E-2</v>
      </c>
      <c r="I76" s="135">
        <v>2.34</v>
      </c>
      <c r="J76" s="135">
        <v>5.3999999999999999E-2</v>
      </c>
      <c r="K76" s="135">
        <v>0.27</v>
      </c>
      <c r="L76" s="135">
        <v>216</v>
      </c>
      <c r="M76" s="135">
        <v>162</v>
      </c>
      <c r="N76" s="135">
        <v>25.23</v>
      </c>
      <c r="O76" s="135">
        <v>0.11</v>
      </c>
    </row>
    <row r="77" spans="1:15" s="163" customFormat="1">
      <c r="A77" s="114" t="s">
        <v>54</v>
      </c>
      <c r="B77" s="189" t="s">
        <v>181</v>
      </c>
      <c r="C77" s="110">
        <v>100</v>
      </c>
      <c r="D77" s="137">
        <v>6.6</v>
      </c>
      <c r="E77" s="137">
        <v>14.36</v>
      </c>
      <c r="F77" s="137">
        <v>41.13</v>
      </c>
      <c r="G77" s="137">
        <v>320</v>
      </c>
      <c r="H77" s="137">
        <v>0.16</v>
      </c>
      <c r="I77" s="137">
        <v>0.04</v>
      </c>
      <c r="J77" s="137">
        <v>0</v>
      </c>
      <c r="K77" s="137">
        <v>4.71</v>
      </c>
      <c r="L77" s="137">
        <v>21.3</v>
      </c>
      <c r="M77" s="137">
        <v>76.8</v>
      </c>
      <c r="N77" s="137">
        <v>28.2</v>
      </c>
      <c r="O77" s="137">
        <v>1.39</v>
      </c>
    </row>
    <row r="78" spans="1:15" s="163" customFormat="1">
      <c r="A78" s="109" t="s">
        <v>54</v>
      </c>
      <c r="B78" s="189" t="s">
        <v>135</v>
      </c>
      <c r="C78" s="110">
        <v>200</v>
      </c>
      <c r="D78" s="165">
        <v>3</v>
      </c>
      <c r="E78" s="165">
        <v>1</v>
      </c>
      <c r="F78" s="165">
        <v>42</v>
      </c>
      <c r="G78" s="165">
        <v>192</v>
      </c>
      <c r="H78" s="165">
        <v>0.08</v>
      </c>
      <c r="I78" s="165">
        <v>20</v>
      </c>
      <c r="J78" s="165">
        <v>40</v>
      </c>
      <c r="K78" s="165">
        <v>0.08</v>
      </c>
      <c r="L78" s="165">
        <v>16</v>
      </c>
      <c r="M78" s="165">
        <v>56</v>
      </c>
      <c r="N78" s="165">
        <v>84</v>
      </c>
      <c r="O78" s="165">
        <v>1.2</v>
      </c>
    </row>
    <row r="79" spans="1:15" s="163" customFormat="1" ht="16.2">
      <c r="A79" s="109"/>
      <c r="B79" s="28" t="s">
        <v>142</v>
      </c>
      <c r="C79" s="149">
        <f>C76+C77+C78</f>
        <v>480</v>
      </c>
      <c r="D79" s="129">
        <f>SUM(D76:D78)</f>
        <v>14.64</v>
      </c>
      <c r="E79" s="129">
        <f t="shared" ref="E79:O79" si="10">SUM(E76:E78)</f>
        <v>21.119999999999997</v>
      </c>
      <c r="F79" s="129">
        <f t="shared" si="10"/>
        <v>91.59</v>
      </c>
      <c r="G79" s="129">
        <f t="shared" si="10"/>
        <v>616.4</v>
      </c>
      <c r="H79" s="129">
        <f t="shared" si="10"/>
        <v>0.312</v>
      </c>
      <c r="I79" s="129">
        <f t="shared" si="10"/>
        <v>22.38</v>
      </c>
      <c r="J79" s="129">
        <f t="shared" si="10"/>
        <v>40.054000000000002</v>
      </c>
      <c r="K79" s="129">
        <f t="shared" si="10"/>
        <v>5.0600000000000005</v>
      </c>
      <c r="L79" s="129">
        <f t="shared" si="10"/>
        <v>253.3</v>
      </c>
      <c r="M79" s="129">
        <f t="shared" si="10"/>
        <v>294.8</v>
      </c>
      <c r="N79" s="129">
        <f t="shared" si="10"/>
        <v>137.43</v>
      </c>
      <c r="O79" s="129">
        <f t="shared" si="10"/>
        <v>2.7</v>
      </c>
    </row>
    <row r="80" spans="1:15" s="163" customFormat="1" ht="16.2">
      <c r="A80" s="109"/>
      <c r="B80" s="28" t="s">
        <v>174</v>
      </c>
      <c r="C80" s="122">
        <f t="shared" ref="C80:O80" si="11">C79+C74+C63</f>
        <v>1760</v>
      </c>
      <c r="D80" s="122">
        <f t="shared" si="11"/>
        <v>75.150000000000006</v>
      </c>
      <c r="E80" s="122">
        <f t="shared" si="11"/>
        <v>71.669999999999987</v>
      </c>
      <c r="F80" s="122">
        <f t="shared" si="11"/>
        <v>267.41000000000003</v>
      </c>
      <c r="G80" s="122">
        <f t="shared" si="11"/>
        <v>2049.4499999999998</v>
      </c>
      <c r="H80" s="122">
        <f t="shared" si="11"/>
        <v>0.84600000000000009</v>
      </c>
      <c r="I80" s="122">
        <f t="shared" si="11"/>
        <v>164.43600000000001</v>
      </c>
      <c r="J80" s="122">
        <f t="shared" si="11"/>
        <v>149.41399999999999</v>
      </c>
      <c r="K80" s="122">
        <f t="shared" si="11"/>
        <v>5.7780000000000005</v>
      </c>
      <c r="L80" s="122">
        <f t="shared" si="11"/>
        <v>1143.6500000000001</v>
      </c>
      <c r="M80" s="122">
        <f t="shared" si="11"/>
        <v>842.3</v>
      </c>
      <c r="N80" s="122">
        <f t="shared" si="11"/>
        <v>355.90000000000003</v>
      </c>
      <c r="O80" s="122">
        <f t="shared" si="11"/>
        <v>11.065</v>
      </c>
    </row>
    <row r="81" spans="1:15" s="163" customFormat="1">
      <c r="A81" s="216" t="s">
        <v>222</v>
      </c>
      <c r="B81" s="217"/>
      <c r="C81" s="217"/>
      <c r="D81" s="217"/>
      <c r="E81" s="217"/>
      <c r="F81" s="217"/>
      <c r="G81" s="217"/>
      <c r="H81" s="217"/>
      <c r="I81" s="217"/>
      <c r="J81" s="217"/>
      <c r="K81" s="217"/>
      <c r="L81" s="217"/>
      <c r="M81" s="217"/>
      <c r="N81" s="217"/>
      <c r="O81" s="218"/>
    </row>
    <row r="82" spans="1:15" s="163" customFormat="1">
      <c r="A82" s="225" t="s">
        <v>70</v>
      </c>
      <c r="B82" s="227" t="s">
        <v>71</v>
      </c>
      <c r="C82" s="225" t="s">
        <v>62</v>
      </c>
      <c r="D82" s="222" t="s">
        <v>72</v>
      </c>
      <c r="E82" s="223"/>
      <c r="F82" s="224"/>
      <c r="G82" s="130" t="s">
        <v>73</v>
      </c>
      <c r="H82" s="130"/>
      <c r="I82" s="222" t="s">
        <v>190</v>
      </c>
      <c r="J82" s="223"/>
      <c r="K82" s="223"/>
      <c r="L82" s="223"/>
      <c r="M82" s="223"/>
      <c r="N82" s="223"/>
      <c r="O82" s="224"/>
    </row>
    <row r="83" spans="1:15" s="163" customFormat="1">
      <c r="A83" s="226"/>
      <c r="B83" s="228"/>
      <c r="C83" s="226"/>
      <c r="D83" s="130" t="s">
        <v>16</v>
      </c>
      <c r="E83" s="130" t="s">
        <v>17</v>
      </c>
      <c r="F83" s="130" t="s">
        <v>18</v>
      </c>
      <c r="G83" s="130" t="s">
        <v>74</v>
      </c>
      <c r="H83" s="130" t="s">
        <v>75</v>
      </c>
      <c r="I83" s="130" t="s">
        <v>20</v>
      </c>
      <c r="J83" s="130" t="s">
        <v>21</v>
      </c>
      <c r="K83" s="130" t="s">
        <v>76</v>
      </c>
      <c r="L83" s="130" t="s">
        <v>77</v>
      </c>
      <c r="M83" s="130" t="s">
        <v>23</v>
      </c>
      <c r="N83" s="130" t="s">
        <v>24</v>
      </c>
      <c r="O83" s="130" t="s">
        <v>25</v>
      </c>
    </row>
    <row r="84" spans="1:15">
      <c r="A84" s="28"/>
      <c r="B84" s="28" t="s">
        <v>78</v>
      </c>
      <c r="C84" s="28"/>
      <c r="D84" s="130"/>
      <c r="E84" s="130"/>
      <c r="F84" s="130"/>
      <c r="G84" s="130"/>
      <c r="H84" s="130"/>
      <c r="I84" s="130"/>
      <c r="J84" s="130"/>
      <c r="K84" s="130"/>
      <c r="L84" s="130"/>
      <c r="M84" s="130"/>
      <c r="N84" s="130"/>
      <c r="O84" s="130"/>
    </row>
    <row r="85" spans="1:15">
      <c r="A85" s="114">
        <v>57</v>
      </c>
      <c r="B85" s="193" t="s">
        <v>205</v>
      </c>
      <c r="C85" s="110">
        <v>200</v>
      </c>
      <c r="D85" s="165">
        <v>8.26</v>
      </c>
      <c r="E85" s="165">
        <v>8.1199999999999992</v>
      </c>
      <c r="F85" s="165">
        <v>12.81</v>
      </c>
      <c r="G85" s="165">
        <v>155.19</v>
      </c>
      <c r="H85" s="165">
        <v>0.13</v>
      </c>
      <c r="I85" s="165">
        <v>87.53</v>
      </c>
      <c r="J85" s="165">
        <v>0</v>
      </c>
      <c r="K85" s="165">
        <v>0</v>
      </c>
      <c r="L85" s="165">
        <v>91.49</v>
      </c>
      <c r="M85" s="165">
        <v>0</v>
      </c>
      <c r="N85" s="165">
        <v>0</v>
      </c>
      <c r="O85" s="165">
        <v>2.56</v>
      </c>
    </row>
    <row r="86" spans="1:15">
      <c r="A86" s="114">
        <v>628</v>
      </c>
      <c r="B86" s="191" t="s">
        <v>140</v>
      </c>
      <c r="C86" s="110">
        <v>180</v>
      </c>
      <c r="D86" s="165">
        <v>0.18</v>
      </c>
      <c r="E86" s="165">
        <v>4.4999999999999998E-2</v>
      </c>
      <c r="F86" s="165">
        <v>12.24</v>
      </c>
      <c r="G86" s="165">
        <v>50.4</v>
      </c>
      <c r="H86" s="165">
        <v>0</v>
      </c>
      <c r="I86" s="165">
        <v>2.81</v>
      </c>
      <c r="J86" s="165">
        <v>0</v>
      </c>
      <c r="K86" s="165">
        <v>0</v>
      </c>
      <c r="L86" s="165">
        <v>6.62</v>
      </c>
      <c r="M86" s="165">
        <v>4</v>
      </c>
      <c r="N86" s="165">
        <v>4.5</v>
      </c>
      <c r="O86" s="165">
        <v>0.72</v>
      </c>
    </row>
    <row r="87" spans="1:15">
      <c r="A87" s="114" t="s">
        <v>54</v>
      </c>
      <c r="B87" s="189" t="s">
        <v>135</v>
      </c>
      <c r="C87" s="110">
        <v>200</v>
      </c>
      <c r="D87" s="165">
        <v>3</v>
      </c>
      <c r="E87" s="165">
        <v>1</v>
      </c>
      <c r="F87" s="165">
        <v>42</v>
      </c>
      <c r="G87" s="165">
        <v>192</v>
      </c>
      <c r="H87" s="165">
        <v>0.08</v>
      </c>
      <c r="I87" s="165">
        <v>20</v>
      </c>
      <c r="J87" s="165">
        <v>40</v>
      </c>
      <c r="K87" s="165">
        <v>0.08</v>
      </c>
      <c r="L87" s="165">
        <v>16</v>
      </c>
      <c r="M87" s="165">
        <v>56</v>
      </c>
      <c r="N87" s="165">
        <v>84</v>
      </c>
      <c r="O87" s="165">
        <v>1.2</v>
      </c>
    </row>
    <row r="88" spans="1:15">
      <c r="A88" s="114" t="s">
        <v>54</v>
      </c>
      <c r="B88" s="193" t="s">
        <v>82</v>
      </c>
      <c r="C88" s="110">
        <v>30</v>
      </c>
      <c r="D88" s="165">
        <v>3.2</v>
      </c>
      <c r="E88" s="165">
        <v>1.4</v>
      </c>
      <c r="F88" s="165">
        <v>13.1</v>
      </c>
      <c r="G88" s="165">
        <v>82.2</v>
      </c>
      <c r="H88" s="165">
        <v>0.123</v>
      </c>
      <c r="I88" s="165">
        <v>0.06</v>
      </c>
      <c r="J88" s="165">
        <v>0</v>
      </c>
      <c r="K88" s="165">
        <v>5.7000000000000002E-2</v>
      </c>
      <c r="L88" s="165">
        <v>37.5</v>
      </c>
      <c r="M88" s="165">
        <v>38.700000000000003</v>
      </c>
      <c r="N88" s="165">
        <v>12.3</v>
      </c>
      <c r="O88" s="165">
        <v>1.08</v>
      </c>
    </row>
    <row r="89" spans="1:15" s="163" customFormat="1">
      <c r="A89" s="114" t="s">
        <v>54</v>
      </c>
      <c r="B89" s="189" t="s">
        <v>79</v>
      </c>
      <c r="C89" s="110">
        <v>20</v>
      </c>
      <c r="D89" s="165">
        <v>1.5</v>
      </c>
      <c r="E89" s="165">
        <v>0.3</v>
      </c>
      <c r="F89" s="165">
        <v>7.5</v>
      </c>
      <c r="G89" s="165">
        <v>40.200000000000003</v>
      </c>
      <c r="H89" s="165">
        <v>0.04</v>
      </c>
      <c r="I89" s="165">
        <v>0</v>
      </c>
      <c r="J89" s="165">
        <v>0</v>
      </c>
      <c r="K89" s="165">
        <v>0.46</v>
      </c>
      <c r="L89" s="165">
        <v>6.6</v>
      </c>
      <c r="M89" s="165">
        <v>38.799999999999997</v>
      </c>
      <c r="N89" s="165">
        <v>11.4</v>
      </c>
      <c r="O89" s="165">
        <v>0.9</v>
      </c>
    </row>
    <row r="90" spans="1:15" s="163" customFormat="1" ht="16.2">
      <c r="A90" s="109"/>
      <c r="B90" s="28" t="s">
        <v>80</v>
      </c>
      <c r="C90" s="149">
        <f>C85+C86+C87+C88+C89</f>
        <v>630</v>
      </c>
      <c r="D90" s="129">
        <f t="shared" ref="D90:O90" si="12">SUM(D85:D88)</f>
        <v>14.64</v>
      </c>
      <c r="E90" s="129">
        <f t="shared" si="12"/>
        <v>10.565</v>
      </c>
      <c r="F90" s="129">
        <f t="shared" si="12"/>
        <v>80.149999999999991</v>
      </c>
      <c r="G90" s="194">
        <f t="shared" si="12"/>
        <v>479.79</v>
      </c>
      <c r="H90" s="129">
        <f t="shared" si="12"/>
        <v>0.33300000000000002</v>
      </c>
      <c r="I90" s="129">
        <f t="shared" si="12"/>
        <v>110.4</v>
      </c>
      <c r="J90" s="129">
        <f t="shared" si="12"/>
        <v>40</v>
      </c>
      <c r="K90" s="129">
        <f t="shared" si="12"/>
        <v>0.13700000000000001</v>
      </c>
      <c r="L90" s="129">
        <f t="shared" si="12"/>
        <v>151.61000000000001</v>
      </c>
      <c r="M90" s="129">
        <f t="shared" si="12"/>
        <v>98.7</v>
      </c>
      <c r="N90" s="129">
        <f t="shared" si="12"/>
        <v>100.8</v>
      </c>
      <c r="O90" s="129">
        <f t="shared" si="12"/>
        <v>5.5600000000000005</v>
      </c>
    </row>
    <row r="91" spans="1:15" s="163" customFormat="1">
      <c r="A91" s="109"/>
      <c r="B91" s="28" t="s">
        <v>81</v>
      </c>
      <c r="C91" s="116"/>
      <c r="D91" s="170"/>
      <c r="E91" s="170"/>
      <c r="F91" s="170"/>
      <c r="G91" s="165"/>
      <c r="H91" s="165"/>
      <c r="I91" s="165"/>
      <c r="J91" s="173"/>
      <c r="K91" s="165"/>
      <c r="L91" s="165"/>
      <c r="M91" s="165"/>
      <c r="N91" s="165"/>
      <c r="O91" s="173"/>
    </row>
    <row r="92" spans="1:15" s="163" customFormat="1">
      <c r="A92" s="114">
        <v>99</v>
      </c>
      <c r="B92" s="192" t="s">
        <v>134</v>
      </c>
      <c r="C92" s="110">
        <v>200</v>
      </c>
      <c r="D92" s="165">
        <v>7.11</v>
      </c>
      <c r="E92" s="165">
        <v>8.8000000000000007</v>
      </c>
      <c r="F92" s="165">
        <v>10.98</v>
      </c>
      <c r="G92" s="165">
        <v>149.99</v>
      </c>
      <c r="H92" s="165">
        <v>0.11</v>
      </c>
      <c r="I92" s="165">
        <v>18.100000000000001</v>
      </c>
      <c r="J92" s="165">
        <v>0</v>
      </c>
      <c r="K92" s="165">
        <v>0</v>
      </c>
      <c r="L92" s="165">
        <v>26.04</v>
      </c>
      <c r="M92" s="165">
        <v>0</v>
      </c>
      <c r="N92" s="165">
        <v>0</v>
      </c>
      <c r="O92" s="165">
        <v>1.64</v>
      </c>
    </row>
    <row r="93" spans="1:15" s="163" customFormat="1" ht="31.2">
      <c r="A93" s="114">
        <v>290</v>
      </c>
      <c r="B93" s="189" t="s">
        <v>137</v>
      </c>
      <c r="C93" s="110">
        <v>150</v>
      </c>
      <c r="D93" s="165">
        <v>5.52</v>
      </c>
      <c r="E93" s="165">
        <v>5.29</v>
      </c>
      <c r="F93" s="165">
        <v>35.32</v>
      </c>
      <c r="G93" s="165">
        <v>153</v>
      </c>
      <c r="H93" s="165">
        <v>7.0000000000000007E-2</v>
      </c>
      <c r="I93" s="165">
        <v>0</v>
      </c>
      <c r="J93" s="165">
        <v>0</v>
      </c>
      <c r="K93" s="165">
        <v>0</v>
      </c>
      <c r="L93" s="165">
        <v>12</v>
      </c>
      <c r="M93" s="165">
        <v>41.4</v>
      </c>
      <c r="N93" s="165">
        <v>7.5</v>
      </c>
      <c r="O93" s="165">
        <v>0.75</v>
      </c>
    </row>
    <row r="94" spans="1:15" s="163" customFormat="1">
      <c r="A94" s="114">
        <v>14</v>
      </c>
      <c r="B94" s="193" t="s">
        <v>189</v>
      </c>
      <c r="C94" s="123" t="s">
        <v>239</v>
      </c>
      <c r="D94" s="165">
        <v>5.94</v>
      </c>
      <c r="E94" s="165">
        <v>6.4</v>
      </c>
      <c r="F94" s="165">
        <v>5.31</v>
      </c>
      <c r="G94" s="165">
        <v>102.66</v>
      </c>
      <c r="H94" s="165">
        <v>0.06</v>
      </c>
      <c r="I94" s="165">
        <v>20.62</v>
      </c>
      <c r="J94" s="165">
        <v>0</v>
      </c>
      <c r="K94" s="165">
        <v>0</v>
      </c>
      <c r="L94" s="165">
        <v>27.23</v>
      </c>
      <c r="M94" s="165">
        <v>0</v>
      </c>
      <c r="N94" s="165">
        <v>0</v>
      </c>
      <c r="O94" s="165">
        <v>1.21</v>
      </c>
    </row>
    <row r="95" spans="1:15" s="163" customFormat="1">
      <c r="A95" s="114" t="s">
        <v>54</v>
      </c>
      <c r="B95" s="192" t="s">
        <v>136</v>
      </c>
      <c r="C95" s="110">
        <v>180</v>
      </c>
      <c r="D95" s="165">
        <v>1.04</v>
      </c>
      <c r="E95" s="165">
        <v>0</v>
      </c>
      <c r="F95" s="165">
        <v>22.96</v>
      </c>
      <c r="G95" s="165">
        <v>94.68</v>
      </c>
      <c r="H95" s="165">
        <v>3.5999999999999997E-2</v>
      </c>
      <c r="I95" s="165">
        <v>19.940000000000001</v>
      </c>
      <c r="J95" s="165">
        <v>0</v>
      </c>
      <c r="K95" s="165">
        <v>0</v>
      </c>
      <c r="L95" s="165">
        <v>23.4</v>
      </c>
      <c r="M95" s="165">
        <v>0</v>
      </c>
      <c r="N95" s="165">
        <v>0</v>
      </c>
      <c r="O95" s="165">
        <v>0.37</v>
      </c>
    </row>
    <row r="96" spans="1:15" s="163" customFormat="1">
      <c r="A96" s="114" t="s">
        <v>54</v>
      </c>
      <c r="B96" s="189" t="s">
        <v>82</v>
      </c>
      <c r="C96" s="110">
        <v>45</v>
      </c>
      <c r="D96" s="165">
        <v>4.8</v>
      </c>
      <c r="E96" s="165">
        <v>2</v>
      </c>
      <c r="F96" s="165">
        <v>19.600000000000001</v>
      </c>
      <c r="G96" s="165">
        <v>123.3</v>
      </c>
      <c r="H96" s="165">
        <v>0.185</v>
      </c>
      <c r="I96" s="165">
        <v>0.09</v>
      </c>
      <c r="J96" s="165">
        <v>0</v>
      </c>
      <c r="K96" s="165">
        <v>8.5999999999999993E-2</v>
      </c>
      <c r="L96" s="165">
        <v>56.25</v>
      </c>
      <c r="M96" s="165">
        <v>58.1</v>
      </c>
      <c r="N96" s="165">
        <v>18.45</v>
      </c>
      <c r="O96" s="165">
        <v>1.62</v>
      </c>
    </row>
    <row r="97" spans="1:15" s="163" customFormat="1">
      <c r="A97" s="114" t="s">
        <v>54</v>
      </c>
      <c r="B97" s="189" t="s">
        <v>79</v>
      </c>
      <c r="C97" s="110">
        <v>25</v>
      </c>
      <c r="D97" s="165">
        <v>1.9</v>
      </c>
      <c r="E97" s="165">
        <v>0.4</v>
      </c>
      <c r="F97" s="165">
        <v>9.4</v>
      </c>
      <c r="G97" s="165">
        <v>50.2</v>
      </c>
      <c r="H97" s="165">
        <v>0.05</v>
      </c>
      <c r="I97" s="165">
        <v>0</v>
      </c>
      <c r="J97" s="165">
        <v>0</v>
      </c>
      <c r="K97" s="165">
        <v>0.57499999999999996</v>
      </c>
      <c r="L97" s="165">
        <v>8.25</v>
      </c>
      <c r="M97" s="165">
        <v>48.5</v>
      </c>
      <c r="N97" s="165">
        <v>14.25</v>
      </c>
      <c r="O97" s="165">
        <v>1.125</v>
      </c>
    </row>
    <row r="98" spans="1:15" s="163" customFormat="1">
      <c r="A98" s="114" t="s">
        <v>54</v>
      </c>
      <c r="B98" s="189" t="s">
        <v>161</v>
      </c>
      <c r="C98" s="110">
        <v>100</v>
      </c>
      <c r="D98" s="169">
        <v>0.8</v>
      </c>
      <c r="E98" s="169">
        <v>0.2</v>
      </c>
      <c r="F98" s="169">
        <v>7.5</v>
      </c>
      <c r="G98" s="169">
        <v>38</v>
      </c>
      <c r="H98" s="169">
        <v>0.06</v>
      </c>
      <c r="I98" s="169">
        <v>38</v>
      </c>
      <c r="J98" s="169">
        <v>10</v>
      </c>
      <c r="K98" s="169">
        <v>0.2</v>
      </c>
      <c r="L98" s="169">
        <v>35</v>
      </c>
      <c r="M98" s="169">
        <v>17</v>
      </c>
      <c r="N98" s="169">
        <v>11</v>
      </c>
      <c r="O98" s="169">
        <v>0.1</v>
      </c>
    </row>
    <row r="99" spans="1:15" s="163" customFormat="1" ht="16.2">
      <c r="A99" s="109"/>
      <c r="B99" s="28" t="s">
        <v>84</v>
      </c>
      <c r="C99" s="149">
        <f>C98+C97+C96+C95+60+30+C93+C92</f>
        <v>790</v>
      </c>
      <c r="D99" s="129">
        <f>SUM(D92:D98)</f>
        <v>27.11</v>
      </c>
      <c r="E99" s="129">
        <f t="shared" ref="E99:O99" si="13">SUM(E92:E98)</f>
        <v>23.09</v>
      </c>
      <c r="F99" s="129">
        <f t="shared" si="13"/>
        <v>111.07</v>
      </c>
      <c r="G99" s="194">
        <f t="shared" si="13"/>
        <v>711.83</v>
      </c>
      <c r="H99" s="129">
        <f t="shared" si="13"/>
        <v>0.57099999999999995</v>
      </c>
      <c r="I99" s="129">
        <f t="shared" si="13"/>
        <v>96.75</v>
      </c>
      <c r="J99" s="129">
        <f t="shared" si="13"/>
        <v>10</v>
      </c>
      <c r="K99" s="129">
        <f t="shared" si="13"/>
        <v>0.86099999999999999</v>
      </c>
      <c r="L99" s="129">
        <f t="shared" si="13"/>
        <v>188.17</v>
      </c>
      <c r="M99" s="129">
        <f t="shared" si="13"/>
        <v>165</v>
      </c>
      <c r="N99" s="129">
        <f t="shared" si="13"/>
        <v>51.2</v>
      </c>
      <c r="O99" s="129">
        <f t="shared" si="13"/>
        <v>6.8149999999999995</v>
      </c>
    </row>
    <row r="100" spans="1:15" s="163" customFormat="1">
      <c r="A100" s="109"/>
      <c r="B100" s="28" t="s">
        <v>139</v>
      </c>
      <c r="C100" s="110"/>
      <c r="D100" s="129"/>
      <c r="E100" s="129"/>
      <c r="F100" s="129"/>
      <c r="G100" s="129"/>
      <c r="H100" s="129"/>
      <c r="I100" s="129"/>
      <c r="J100" s="129"/>
      <c r="K100" s="129"/>
      <c r="L100" s="129"/>
      <c r="M100" s="129"/>
      <c r="N100" s="129"/>
      <c r="O100" s="129"/>
    </row>
    <row r="101" spans="1:15" s="163" customFormat="1">
      <c r="A101" s="209" t="s">
        <v>200</v>
      </c>
      <c r="B101" s="190" t="s">
        <v>199</v>
      </c>
      <c r="C101" s="209">
        <v>200</v>
      </c>
      <c r="D101" s="210">
        <v>0.5</v>
      </c>
      <c r="E101" s="210">
        <v>0</v>
      </c>
      <c r="F101" s="210">
        <v>27</v>
      </c>
      <c r="G101" s="210">
        <v>110.2</v>
      </c>
      <c r="H101" s="210">
        <v>0.01</v>
      </c>
      <c r="I101" s="210">
        <v>2.6</v>
      </c>
      <c r="J101" s="210">
        <v>0.06</v>
      </c>
      <c r="K101" s="210">
        <v>0.3</v>
      </c>
      <c r="L101" s="210">
        <v>240</v>
      </c>
      <c r="M101" s="210">
        <v>180</v>
      </c>
      <c r="N101" s="210">
        <v>28</v>
      </c>
      <c r="O101" s="210">
        <v>0.12</v>
      </c>
    </row>
    <row r="102" spans="1:15" s="163" customFormat="1">
      <c r="A102" s="114" t="s">
        <v>54</v>
      </c>
      <c r="B102" s="189" t="s">
        <v>209</v>
      </c>
      <c r="C102" s="110">
        <v>100</v>
      </c>
      <c r="D102" s="137">
        <v>9.6</v>
      </c>
      <c r="E102" s="137">
        <v>7.9</v>
      </c>
      <c r="F102" s="137">
        <v>35.799999999999997</v>
      </c>
      <c r="G102" s="137">
        <v>244.1</v>
      </c>
      <c r="H102" s="137">
        <v>0.05</v>
      </c>
      <c r="I102" s="137">
        <v>7.0000000000000007E-2</v>
      </c>
      <c r="J102" s="137">
        <v>90</v>
      </c>
      <c r="K102" s="137">
        <v>1</v>
      </c>
      <c r="L102" s="137">
        <v>60.9</v>
      </c>
      <c r="M102" s="137">
        <v>101.9</v>
      </c>
      <c r="N102" s="137">
        <v>11.6</v>
      </c>
      <c r="O102" s="137">
        <v>0.8</v>
      </c>
    </row>
    <row r="103" spans="1:15" s="163" customFormat="1">
      <c r="A103" s="114" t="s">
        <v>54</v>
      </c>
      <c r="B103" s="189" t="s">
        <v>157</v>
      </c>
      <c r="C103" s="110">
        <v>120</v>
      </c>
      <c r="D103" s="169">
        <v>0.3</v>
      </c>
      <c r="E103" s="169">
        <v>0.2</v>
      </c>
      <c r="F103" s="169">
        <v>13.7</v>
      </c>
      <c r="G103" s="169">
        <v>62.4</v>
      </c>
      <c r="H103" s="169">
        <v>0.02</v>
      </c>
      <c r="I103" s="169">
        <v>5.52</v>
      </c>
      <c r="J103" s="169">
        <v>3.6</v>
      </c>
      <c r="K103" s="169">
        <v>0.216</v>
      </c>
      <c r="L103" s="169">
        <v>7.2</v>
      </c>
      <c r="M103" s="169">
        <v>13.2</v>
      </c>
      <c r="N103" s="169">
        <v>6</v>
      </c>
      <c r="O103" s="169">
        <v>0.14399999999999999</v>
      </c>
    </row>
    <row r="104" spans="1:15" s="163" customFormat="1" ht="16.2">
      <c r="A104" s="109"/>
      <c r="B104" s="28" t="s">
        <v>142</v>
      </c>
      <c r="C104" s="149">
        <f>C101+C102+C103</f>
        <v>420</v>
      </c>
      <c r="D104" s="129">
        <f>SUM(D101:D103)</f>
        <v>10.4</v>
      </c>
      <c r="E104" s="129">
        <f t="shared" ref="E104:O104" si="14">SUM(E101:E103)</f>
        <v>8.1</v>
      </c>
      <c r="F104" s="129">
        <f t="shared" si="14"/>
        <v>76.5</v>
      </c>
      <c r="G104" s="129">
        <f t="shared" si="14"/>
        <v>416.7</v>
      </c>
      <c r="H104" s="129">
        <f t="shared" si="14"/>
        <v>0.08</v>
      </c>
      <c r="I104" s="129">
        <f t="shared" si="14"/>
        <v>8.19</v>
      </c>
      <c r="J104" s="129">
        <f t="shared" si="14"/>
        <v>93.66</v>
      </c>
      <c r="K104" s="129">
        <f t="shared" si="14"/>
        <v>1.516</v>
      </c>
      <c r="L104" s="129">
        <f t="shared" si="14"/>
        <v>308.09999999999997</v>
      </c>
      <c r="M104" s="129">
        <f t="shared" si="14"/>
        <v>295.09999999999997</v>
      </c>
      <c r="N104" s="129">
        <f t="shared" si="14"/>
        <v>45.6</v>
      </c>
      <c r="O104" s="129">
        <f t="shared" si="14"/>
        <v>1.0640000000000001</v>
      </c>
    </row>
    <row r="105" spans="1:15" s="163" customFormat="1" ht="16.2">
      <c r="A105" s="109"/>
      <c r="B105" s="28" t="s">
        <v>174</v>
      </c>
      <c r="C105" s="122">
        <f t="shared" ref="C105:O105" si="15">C104+C99+C90</f>
        <v>1840</v>
      </c>
      <c r="D105" s="122">
        <f t="shared" si="15"/>
        <v>52.15</v>
      </c>
      <c r="E105" s="122">
        <f t="shared" si="15"/>
        <v>41.754999999999995</v>
      </c>
      <c r="F105" s="122">
        <f t="shared" si="15"/>
        <v>267.71999999999997</v>
      </c>
      <c r="G105" s="122">
        <f t="shared" si="15"/>
        <v>1608.32</v>
      </c>
      <c r="H105" s="122">
        <f t="shared" si="15"/>
        <v>0.98399999999999999</v>
      </c>
      <c r="I105" s="122">
        <f t="shared" si="15"/>
        <v>215.34</v>
      </c>
      <c r="J105" s="122">
        <f t="shared" si="15"/>
        <v>143.66</v>
      </c>
      <c r="K105" s="122">
        <f t="shared" si="15"/>
        <v>2.5139999999999998</v>
      </c>
      <c r="L105" s="122">
        <f t="shared" si="15"/>
        <v>647.88</v>
      </c>
      <c r="M105" s="122">
        <f t="shared" si="15"/>
        <v>558.79999999999995</v>
      </c>
      <c r="N105" s="122">
        <f t="shared" si="15"/>
        <v>197.60000000000002</v>
      </c>
      <c r="O105" s="122">
        <f t="shared" si="15"/>
        <v>13.439</v>
      </c>
    </row>
    <row r="106" spans="1:15" s="163" customFormat="1">
      <c r="A106" s="216" t="s">
        <v>223</v>
      </c>
      <c r="B106" s="217"/>
      <c r="C106" s="217"/>
      <c r="D106" s="217"/>
      <c r="E106" s="217"/>
      <c r="F106" s="217"/>
      <c r="G106" s="217"/>
      <c r="H106" s="217"/>
      <c r="I106" s="217"/>
      <c r="J106" s="217"/>
      <c r="K106" s="217"/>
      <c r="L106" s="217"/>
      <c r="M106" s="217"/>
      <c r="N106" s="217"/>
      <c r="O106" s="218"/>
    </row>
    <row r="107" spans="1:15" s="163" customFormat="1">
      <c r="A107" s="225" t="s">
        <v>70</v>
      </c>
      <c r="B107" s="227" t="s">
        <v>71</v>
      </c>
      <c r="C107" s="225" t="s">
        <v>62</v>
      </c>
      <c r="D107" s="222" t="s">
        <v>72</v>
      </c>
      <c r="E107" s="223"/>
      <c r="F107" s="224"/>
      <c r="G107" s="130" t="s">
        <v>73</v>
      </c>
      <c r="H107" s="130"/>
      <c r="I107" s="222" t="s">
        <v>190</v>
      </c>
      <c r="J107" s="223"/>
      <c r="K107" s="223"/>
      <c r="L107" s="223"/>
      <c r="M107" s="223"/>
      <c r="N107" s="223"/>
      <c r="O107" s="224"/>
    </row>
    <row r="108" spans="1:15" s="163" customFormat="1">
      <c r="A108" s="226"/>
      <c r="B108" s="228"/>
      <c r="C108" s="226"/>
      <c r="D108" s="130" t="s">
        <v>16</v>
      </c>
      <c r="E108" s="130" t="s">
        <v>17</v>
      </c>
      <c r="F108" s="130" t="s">
        <v>18</v>
      </c>
      <c r="G108" s="130" t="s">
        <v>74</v>
      </c>
      <c r="H108" s="130" t="s">
        <v>75</v>
      </c>
      <c r="I108" s="130" t="s">
        <v>20</v>
      </c>
      <c r="J108" s="130" t="s">
        <v>21</v>
      </c>
      <c r="K108" s="130" t="s">
        <v>76</v>
      </c>
      <c r="L108" s="130" t="s">
        <v>77</v>
      </c>
      <c r="M108" s="130" t="s">
        <v>23</v>
      </c>
      <c r="N108" s="130" t="s">
        <v>24</v>
      </c>
      <c r="O108" s="130" t="s">
        <v>25</v>
      </c>
    </row>
    <row r="109" spans="1:15" s="163" customFormat="1">
      <c r="A109" s="28"/>
      <c r="B109" s="28" t="s">
        <v>78</v>
      </c>
      <c r="C109" s="28"/>
      <c r="D109" s="130"/>
      <c r="E109" s="130"/>
      <c r="F109" s="130"/>
      <c r="G109" s="130"/>
      <c r="H109" s="130"/>
      <c r="I109" s="130"/>
      <c r="J109" s="130"/>
      <c r="K109" s="130"/>
      <c r="L109" s="130"/>
      <c r="M109" s="130"/>
      <c r="N109" s="130"/>
      <c r="O109" s="130"/>
    </row>
    <row r="110" spans="1:15" s="163" customFormat="1">
      <c r="A110" s="114">
        <v>229</v>
      </c>
      <c r="B110" s="189" t="s">
        <v>158</v>
      </c>
      <c r="C110" s="110">
        <v>50</v>
      </c>
      <c r="D110" s="165">
        <v>2.5</v>
      </c>
      <c r="E110" s="165">
        <v>0.1</v>
      </c>
      <c r="F110" s="165">
        <v>6.6</v>
      </c>
      <c r="G110" s="165">
        <v>36</v>
      </c>
      <c r="H110" s="165">
        <v>0.2</v>
      </c>
      <c r="I110" s="165">
        <v>12.5</v>
      </c>
      <c r="J110" s="165">
        <v>0</v>
      </c>
      <c r="K110" s="165">
        <v>0</v>
      </c>
      <c r="L110" s="165">
        <v>13</v>
      </c>
      <c r="M110" s="165">
        <v>29.5</v>
      </c>
      <c r="N110" s="165">
        <v>9</v>
      </c>
      <c r="O110" s="165">
        <v>0.35</v>
      </c>
    </row>
    <row r="111" spans="1:15" s="163" customFormat="1" ht="31.2">
      <c r="A111" s="114" t="s">
        <v>186</v>
      </c>
      <c r="B111" s="191" t="s">
        <v>155</v>
      </c>
      <c r="C111" s="110" t="s">
        <v>133</v>
      </c>
      <c r="D111" s="165">
        <v>12.17</v>
      </c>
      <c r="E111" s="165">
        <v>9.75</v>
      </c>
      <c r="F111" s="165">
        <v>6.1</v>
      </c>
      <c r="G111" s="165">
        <v>162</v>
      </c>
      <c r="H111" s="165">
        <v>0</v>
      </c>
      <c r="I111" s="165">
        <v>1.96</v>
      </c>
      <c r="J111" s="165">
        <v>0</v>
      </c>
      <c r="K111" s="165">
        <v>0</v>
      </c>
      <c r="L111" s="165">
        <v>43.89</v>
      </c>
      <c r="M111" s="165">
        <v>0</v>
      </c>
      <c r="N111" s="165">
        <v>56.7</v>
      </c>
      <c r="O111" s="165">
        <v>0.67</v>
      </c>
    </row>
    <row r="112" spans="1:15" s="163" customFormat="1">
      <c r="A112" s="114">
        <v>472</v>
      </c>
      <c r="B112" s="191" t="s">
        <v>147</v>
      </c>
      <c r="C112" s="110">
        <v>150</v>
      </c>
      <c r="D112" s="165">
        <v>3.29</v>
      </c>
      <c r="E112" s="165">
        <v>5.09</v>
      </c>
      <c r="F112" s="165">
        <v>22.05</v>
      </c>
      <c r="G112" s="167">
        <v>147</v>
      </c>
      <c r="H112" s="165">
        <v>0.21</v>
      </c>
      <c r="I112" s="165">
        <v>25.07</v>
      </c>
      <c r="J112" s="165">
        <v>30.45</v>
      </c>
      <c r="K112" s="165">
        <v>0</v>
      </c>
      <c r="L112" s="165">
        <v>42.56</v>
      </c>
      <c r="M112" s="165">
        <v>0</v>
      </c>
      <c r="N112" s="165">
        <v>32.83</v>
      </c>
      <c r="O112" s="165">
        <v>1.17</v>
      </c>
    </row>
    <row r="113" spans="1:15" s="163" customFormat="1">
      <c r="A113" s="114">
        <v>294</v>
      </c>
      <c r="B113" s="191" t="s">
        <v>172</v>
      </c>
      <c r="C113" s="110" t="s">
        <v>242</v>
      </c>
      <c r="D113" s="165">
        <v>0.06</v>
      </c>
      <c r="E113" s="165">
        <v>8.9999999999999993E-3</v>
      </c>
      <c r="F113" s="165">
        <v>13.79</v>
      </c>
      <c r="G113" s="165">
        <v>55.46</v>
      </c>
      <c r="H113" s="165">
        <v>0</v>
      </c>
      <c r="I113" s="169">
        <v>1.98</v>
      </c>
      <c r="J113" s="169">
        <v>0</v>
      </c>
      <c r="K113" s="169">
        <v>0</v>
      </c>
      <c r="L113" s="169">
        <v>10.8</v>
      </c>
      <c r="M113" s="165">
        <v>4</v>
      </c>
      <c r="N113" s="165">
        <v>3.6</v>
      </c>
      <c r="O113" s="165">
        <v>0.72</v>
      </c>
    </row>
    <row r="114" spans="1:15" s="163" customFormat="1">
      <c r="A114" s="114" t="s">
        <v>54</v>
      </c>
      <c r="B114" s="189" t="s">
        <v>79</v>
      </c>
      <c r="C114" s="110">
        <v>20</v>
      </c>
      <c r="D114" s="165">
        <v>1.5</v>
      </c>
      <c r="E114" s="165">
        <v>0.3</v>
      </c>
      <c r="F114" s="165">
        <v>7.5</v>
      </c>
      <c r="G114" s="165">
        <v>40.200000000000003</v>
      </c>
      <c r="H114" s="165">
        <v>0.04</v>
      </c>
      <c r="I114" s="165">
        <v>0</v>
      </c>
      <c r="J114" s="165">
        <v>0</v>
      </c>
      <c r="K114" s="165">
        <v>0.46</v>
      </c>
      <c r="L114" s="165">
        <v>6.6</v>
      </c>
      <c r="M114" s="165">
        <v>38.799999999999997</v>
      </c>
      <c r="N114" s="165">
        <v>11.4</v>
      </c>
      <c r="O114" s="165">
        <v>0.9</v>
      </c>
    </row>
    <row r="115" spans="1:15" s="163" customFormat="1">
      <c r="A115" s="114" t="s">
        <v>54</v>
      </c>
      <c r="B115" s="189" t="s">
        <v>82</v>
      </c>
      <c r="C115" s="110">
        <v>30</v>
      </c>
      <c r="D115" s="165">
        <v>3.2</v>
      </c>
      <c r="E115" s="165">
        <v>1.4</v>
      </c>
      <c r="F115" s="165">
        <v>13.1</v>
      </c>
      <c r="G115" s="165">
        <v>82.2</v>
      </c>
      <c r="H115" s="165">
        <v>0.123</v>
      </c>
      <c r="I115" s="165">
        <v>0.06</v>
      </c>
      <c r="J115" s="165">
        <v>0</v>
      </c>
      <c r="K115" s="165">
        <v>5.7000000000000002E-2</v>
      </c>
      <c r="L115" s="165">
        <v>37.5</v>
      </c>
      <c r="M115" s="165">
        <v>38.700000000000003</v>
      </c>
      <c r="N115" s="165">
        <v>12.3</v>
      </c>
      <c r="O115" s="165">
        <v>1.08</v>
      </c>
    </row>
    <row r="116" spans="1:15" s="163" customFormat="1" ht="16.2">
      <c r="A116" s="109"/>
      <c r="B116" s="28" t="s">
        <v>80</v>
      </c>
      <c r="C116" s="149">
        <f>C110+70+60+180+6+C112+C114+C115</f>
        <v>566</v>
      </c>
      <c r="D116" s="129">
        <f>SUM(D110:D115)</f>
        <v>22.72</v>
      </c>
      <c r="E116" s="129">
        <f t="shared" ref="E116:O116" si="16">SUM(E110:E115)</f>
        <v>16.649000000000001</v>
      </c>
      <c r="F116" s="129">
        <f t="shared" si="16"/>
        <v>69.14</v>
      </c>
      <c r="G116" s="194">
        <f>SUM(G110:G115)</f>
        <v>522.86</v>
      </c>
      <c r="H116" s="129">
        <f t="shared" si="16"/>
        <v>0.57299999999999995</v>
      </c>
      <c r="I116" s="129">
        <f t="shared" si="16"/>
        <v>41.57</v>
      </c>
      <c r="J116" s="129">
        <f t="shared" si="16"/>
        <v>30.45</v>
      </c>
      <c r="K116" s="129">
        <f t="shared" si="16"/>
        <v>0.51700000000000002</v>
      </c>
      <c r="L116" s="129">
        <f t="shared" si="16"/>
        <v>154.35</v>
      </c>
      <c r="M116" s="129">
        <f t="shared" si="16"/>
        <v>111</v>
      </c>
      <c r="N116" s="129">
        <f t="shared" si="16"/>
        <v>125.83</v>
      </c>
      <c r="O116" s="129">
        <f t="shared" si="16"/>
        <v>4.8900000000000006</v>
      </c>
    </row>
    <row r="117" spans="1:15" s="168" customFormat="1">
      <c r="A117" s="109"/>
      <c r="B117" s="28" t="s">
        <v>81</v>
      </c>
      <c r="C117" s="110"/>
      <c r="D117" s="170"/>
      <c r="E117" s="170"/>
      <c r="F117" s="170"/>
      <c r="G117" s="170"/>
      <c r="H117" s="170"/>
      <c r="I117" s="170"/>
      <c r="J117" s="170"/>
      <c r="K117" s="170"/>
      <c r="L117" s="170"/>
      <c r="M117" s="170"/>
      <c r="N117" s="170"/>
      <c r="O117" s="170"/>
    </row>
    <row r="118" spans="1:15" s="168" customFormat="1" ht="46.8">
      <c r="A118" s="114">
        <v>71</v>
      </c>
      <c r="B118" s="191" t="s">
        <v>251</v>
      </c>
      <c r="C118" s="115">
        <v>60</v>
      </c>
      <c r="D118" s="169">
        <v>0.5</v>
      </c>
      <c r="E118" s="169">
        <v>0.1</v>
      </c>
      <c r="F118" s="169">
        <v>1.5</v>
      </c>
      <c r="G118" s="169">
        <v>8.4</v>
      </c>
      <c r="H118" s="169">
        <v>0</v>
      </c>
      <c r="I118" s="169">
        <v>6</v>
      </c>
      <c r="J118" s="169">
        <v>0</v>
      </c>
      <c r="K118" s="169">
        <v>0</v>
      </c>
      <c r="L118" s="169">
        <v>13.8</v>
      </c>
      <c r="M118" s="169">
        <v>0</v>
      </c>
      <c r="N118" s="169">
        <v>8.4</v>
      </c>
      <c r="O118" s="169">
        <v>0.36</v>
      </c>
    </row>
    <row r="119" spans="1:15" s="163" customFormat="1" ht="31.2">
      <c r="A119" s="204">
        <v>70</v>
      </c>
      <c r="B119" s="191" t="s">
        <v>247</v>
      </c>
      <c r="C119" s="201">
        <v>60</v>
      </c>
      <c r="D119" s="139">
        <v>0.5</v>
      </c>
      <c r="E119" s="139">
        <v>7.1999999999999995E-2</v>
      </c>
      <c r="F119" s="139">
        <v>1.37</v>
      </c>
      <c r="G119" s="139">
        <v>11.52</v>
      </c>
      <c r="H119" s="139">
        <v>0</v>
      </c>
      <c r="I119" s="139">
        <v>0</v>
      </c>
      <c r="J119" s="139">
        <v>0</v>
      </c>
      <c r="K119" s="139">
        <v>0</v>
      </c>
      <c r="L119" s="139">
        <v>24.48</v>
      </c>
      <c r="M119" s="139">
        <v>0</v>
      </c>
      <c r="N119" s="139">
        <v>0</v>
      </c>
      <c r="O119" s="139">
        <v>0.36</v>
      </c>
    </row>
    <row r="120" spans="1:15" s="163" customFormat="1" ht="31.2">
      <c r="A120" s="114">
        <v>156</v>
      </c>
      <c r="B120" s="191" t="s">
        <v>148</v>
      </c>
      <c r="C120" s="110">
        <v>200</v>
      </c>
      <c r="D120" s="165">
        <v>3.74</v>
      </c>
      <c r="E120" s="165">
        <v>6.41</v>
      </c>
      <c r="F120" s="165">
        <v>10.62</v>
      </c>
      <c r="G120" s="165">
        <v>103.6</v>
      </c>
      <c r="H120" s="165">
        <v>0.05</v>
      </c>
      <c r="I120" s="165">
        <v>21.86</v>
      </c>
      <c r="J120" s="165">
        <v>0</v>
      </c>
      <c r="K120" s="165">
        <v>0</v>
      </c>
      <c r="L120" s="165">
        <v>30.7</v>
      </c>
      <c r="M120" s="165">
        <v>0</v>
      </c>
      <c r="N120" s="165">
        <v>0</v>
      </c>
      <c r="O120" s="165">
        <v>0.69</v>
      </c>
    </row>
    <row r="121" spans="1:15" s="163" customFormat="1">
      <c r="A121" s="114">
        <v>255</v>
      </c>
      <c r="B121" s="191" t="s">
        <v>159</v>
      </c>
      <c r="C121" s="110">
        <v>150</v>
      </c>
      <c r="D121" s="165">
        <v>4.5</v>
      </c>
      <c r="E121" s="165">
        <v>5.0999999999999996</v>
      </c>
      <c r="F121" s="165">
        <v>2.6</v>
      </c>
      <c r="G121" s="165">
        <v>15.15</v>
      </c>
      <c r="H121" s="165">
        <v>7.0000000000000007E-2</v>
      </c>
      <c r="I121" s="165">
        <v>0</v>
      </c>
      <c r="J121" s="165">
        <v>0</v>
      </c>
      <c r="K121" s="165">
        <v>0</v>
      </c>
      <c r="L121" s="165">
        <v>18</v>
      </c>
      <c r="M121" s="165">
        <v>0</v>
      </c>
      <c r="N121" s="165">
        <v>75.5</v>
      </c>
      <c r="O121" s="165">
        <v>2.4</v>
      </c>
    </row>
    <row r="122" spans="1:15" s="163" customFormat="1" ht="31.2">
      <c r="A122" s="114">
        <v>204</v>
      </c>
      <c r="B122" s="191" t="s">
        <v>201</v>
      </c>
      <c r="C122" s="110" t="s">
        <v>239</v>
      </c>
      <c r="D122" s="165">
        <v>12.46</v>
      </c>
      <c r="E122" s="165">
        <v>13.39</v>
      </c>
      <c r="F122" s="165">
        <v>9.06</v>
      </c>
      <c r="G122" s="165">
        <v>206.31</v>
      </c>
      <c r="H122" s="165">
        <v>0.08</v>
      </c>
      <c r="I122" s="165">
        <v>0</v>
      </c>
      <c r="J122" s="165">
        <v>0.21</v>
      </c>
      <c r="K122" s="165">
        <v>0</v>
      </c>
      <c r="L122" s="165">
        <v>20.56</v>
      </c>
      <c r="M122" s="165">
        <v>130</v>
      </c>
      <c r="N122" s="165">
        <v>24.85</v>
      </c>
      <c r="O122" s="165">
        <v>2.8</v>
      </c>
    </row>
    <row r="123" spans="1:15" s="163" customFormat="1">
      <c r="A123" s="114">
        <v>591</v>
      </c>
      <c r="B123" s="189" t="s">
        <v>195</v>
      </c>
      <c r="C123" s="110">
        <v>180</v>
      </c>
      <c r="D123" s="165">
        <v>0</v>
      </c>
      <c r="E123" s="165">
        <v>0</v>
      </c>
      <c r="F123" s="165">
        <v>30.54</v>
      </c>
      <c r="G123" s="165">
        <v>116.1</v>
      </c>
      <c r="H123" s="165">
        <v>0</v>
      </c>
      <c r="I123" s="165">
        <v>0</v>
      </c>
      <c r="J123" s="165">
        <v>0</v>
      </c>
      <c r="K123" s="165">
        <v>0</v>
      </c>
      <c r="L123" s="165">
        <v>0.61</v>
      </c>
      <c r="M123" s="165">
        <v>0</v>
      </c>
      <c r="N123" s="165">
        <v>0</v>
      </c>
      <c r="O123" s="165">
        <v>0.09</v>
      </c>
    </row>
    <row r="124" spans="1:15" s="163" customFormat="1">
      <c r="A124" s="114" t="s">
        <v>54</v>
      </c>
      <c r="B124" s="189" t="s">
        <v>82</v>
      </c>
      <c r="C124" s="110">
        <v>45</v>
      </c>
      <c r="D124" s="165">
        <v>4.8</v>
      </c>
      <c r="E124" s="165">
        <v>2</v>
      </c>
      <c r="F124" s="165">
        <v>19.600000000000001</v>
      </c>
      <c r="G124" s="165">
        <v>123.3</v>
      </c>
      <c r="H124" s="165">
        <v>0.185</v>
      </c>
      <c r="I124" s="165">
        <v>0.09</v>
      </c>
      <c r="J124" s="165">
        <v>0</v>
      </c>
      <c r="K124" s="165">
        <v>8.5999999999999993E-2</v>
      </c>
      <c r="L124" s="165">
        <v>56.25</v>
      </c>
      <c r="M124" s="165">
        <v>58.1</v>
      </c>
      <c r="N124" s="165">
        <v>18.45</v>
      </c>
      <c r="O124" s="165">
        <v>1.62</v>
      </c>
    </row>
    <row r="125" spans="1:15" s="163" customFormat="1">
      <c r="A125" s="114" t="s">
        <v>54</v>
      </c>
      <c r="B125" s="189" t="s">
        <v>89</v>
      </c>
      <c r="C125" s="110">
        <v>25</v>
      </c>
      <c r="D125" s="165">
        <v>1.9</v>
      </c>
      <c r="E125" s="165">
        <v>0.4</v>
      </c>
      <c r="F125" s="165">
        <v>9.4</v>
      </c>
      <c r="G125" s="165">
        <v>50.2</v>
      </c>
      <c r="H125" s="165">
        <v>0.05</v>
      </c>
      <c r="I125" s="165">
        <v>0</v>
      </c>
      <c r="J125" s="165">
        <v>0</v>
      </c>
      <c r="K125" s="165">
        <v>0.57499999999999996</v>
      </c>
      <c r="L125" s="165">
        <v>8.25</v>
      </c>
      <c r="M125" s="165">
        <v>48.5</v>
      </c>
      <c r="N125" s="165">
        <v>14.25</v>
      </c>
      <c r="O125" s="165">
        <v>1.125</v>
      </c>
    </row>
    <row r="126" spans="1:15" s="163" customFormat="1">
      <c r="A126" s="109" t="s">
        <v>54</v>
      </c>
      <c r="B126" s="189" t="s">
        <v>141</v>
      </c>
      <c r="C126" s="110">
        <v>200</v>
      </c>
      <c r="D126" s="165">
        <v>1.8</v>
      </c>
      <c r="E126" s="165">
        <v>0.4</v>
      </c>
      <c r="F126" s="165">
        <v>16.2</v>
      </c>
      <c r="G126" s="165">
        <v>86</v>
      </c>
      <c r="H126" s="165">
        <v>0.08</v>
      </c>
      <c r="I126" s="165">
        <v>120</v>
      </c>
      <c r="J126" s="165">
        <v>16</v>
      </c>
      <c r="K126" s="165">
        <v>0.4</v>
      </c>
      <c r="L126" s="165">
        <v>68</v>
      </c>
      <c r="M126" s="165">
        <v>46</v>
      </c>
      <c r="N126" s="165">
        <v>26</v>
      </c>
      <c r="O126" s="165">
        <v>0.6</v>
      </c>
    </row>
    <row r="127" spans="1:15" ht="16.2">
      <c r="A127" s="109"/>
      <c r="B127" s="28" t="s">
        <v>84</v>
      </c>
      <c r="C127" s="149">
        <f>C119+C120+C121+60+30+C123+C124+C125+C126</f>
        <v>950</v>
      </c>
      <c r="D127" s="129">
        <f>SUM(D119:D126)</f>
        <v>29.700000000000003</v>
      </c>
      <c r="E127" s="129">
        <f t="shared" ref="E127:O127" si="17">SUM(E119:E126)</f>
        <v>27.771999999999998</v>
      </c>
      <c r="F127" s="129">
        <f t="shared" si="17"/>
        <v>99.39</v>
      </c>
      <c r="G127" s="194">
        <f t="shared" si="17"/>
        <v>712.18</v>
      </c>
      <c r="H127" s="129">
        <f t="shared" si="17"/>
        <v>0.51500000000000001</v>
      </c>
      <c r="I127" s="129">
        <f t="shared" si="17"/>
        <v>141.94999999999999</v>
      </c>
      <c r="J127" s="129">
        <f t="shared" si="17"/>
        <v>16.21</v>
      </c>
      <c r="K127" s="129">
        <f t="shared" si="17"/>
        <v>1.0609999999999999</v>
      </c>
      <c r="L127" s="129">
        <f t="shared" si="17"/>
        <v>226.85000000000002</v>
      </c>
      <c r="M127" s="129">
        <f t="shared" si="17"/>
        <v>282.60000000000002</v>
      </c>
      <c r="N127" s="129">
        <f t="shared" si="17"/>
        <v>159.05000000000001</v>
      </c>
      <c r="O127" s="129">
        <f t="shared" si="17"/>
        <v>9.6850000000000005</v>
      </c>
    </row>
    <row r="128" spans="1:15" s="163" customFormat="1">
      <c r="A128" s="109"/>
      <c r="B128" s="28" t="s">
        <v>139</v>
      </c>
      <c r="C128" s="110"/>
      <c r="D128" s="129"/>
      <c r="E128" s="129"/>
      <c r="F128" s="129"/>
      <c r="G128" s="129"/>
      <c r="H128" s="129"/>
      <c r="I128" s="129"/>
      <c r="J128" s="129"/>
      <c r="K128" s="129"/>
      <c r="L128" s="129"/>
      <c r="M128" s="129"/>
      <c r="N128" s="129"/>
      <c r="O128" s="129"/>
    </row>
    <row r="129" spans="1:15" s="163" customFormat="1">
      <c r="A129" s="114">
        <v>132</v>
      </c>
      <c r="B129" s="189" t="s">
        <v>169</v>
      </c>
      <c r="C129" s="110">
        <v>200</v>
      </c>
      <c r="D129" s="165">
        <v>11.64</v>
      </c>
      <c r="E129" s="165">
        <v>18.04</v>
      </c>
      <c r="F129" s="165">
        <v>3.04</v>
      </c>
      <c r="G129" s="165">
        <v>221.08</v>
      </c>
      <c r="H129" s="165">
        <v>0.38</v>
      </c>
      <c r="I129" s="165">
        <v>0</v>
      </c>
      <c r="J129" s="165">
        <v>0</v>
      </c>
      <c r="K129" s="165">
        <v>0</v>
      </c>
      <c r="L129" s="165">
        <v>172</v>
      </c>
      <c r="M129" s="165">
        <v>129</v>
      </c>
      <c r="N129" s="165">
        <v>14.7</v>
      </c>
      <c r="O129" s="165">
        <v>5</v>
      </c>
    </row>
    <row r="130" spans="1:15" s="163" customFormat="1">
      <c r="A130" s="114" t="s">
        <v>54</v>
      </c>
      <c r="B130" s="189" t="s">
        <v>82</v>
      </c>
      <c r="C130" s="110">
        <v>30</v>
      </c>
      <c r="D130" s="165">
        <v>3.2</v>
      </c>
      <c r="E130" s="165">
        <v>1.4</v>
      </c>
      <c r="F130" s="165">
        <v>13.1</v>
      </c>
      <c r="G130" s="165">
        <v>82.2</v>
      </c>
      <c r="H130" s="165">
        <v>0.123</v>
      </c>
      <c r="I130" s="165">
        <v>0.06</v>
      </c>
      <c r="J130" s="165">
        <v>0</v>
      </c>
      <c r="K130" s="165">
        <v>5.7000000000000002E-2</v>
      </c>
      <c r="L130" s="165">
        <v>37.5</v>
      </c>
      <c r="M130" s="165">
        <v>38.700000000000003</v>
      </c>
      <c r="N130" s="165">
        <v>12.3</v>
      </c>
      <c r="O130" s="165">
        <v>1.08</v>
      </c>
    </row>
    <row r="131" spans="1:15" s="163" customFormat="1">
      <c r="A131" s="114">
        <v>628</v>
      </c>
      <c r="B131" s="191" t="s">
        <v>140</v>
      </c>
      <c r="C131" s="110">
        <v>200</v>
      </c>
      <c r="D131" s="165">
        <v>0.2</v>
      </c>
      <c r="E131" s="165">
        <v>0.05</v>
      </c>
      <c r="F131" s="165">
        <v>13.6</v>
      </c>
      <c r="G131" s="165">
        <v>56</v>
      </c>
      <c r="H131" s="165">
        <v>0</v>
      </c>
      <c r="I131" s="165">
        <v>3.2</v>
      </c>
      <c r="J131" s="165">
        <v>0</v>
      </c>
      <c r="K131" s="165">
        <v>0</v>
      </c>
      <c r="L131" s="165">
        <v>7.35</v>
      </c>
      <c r="M131" s="165">
        <v>4</v>
      </c>
      <c r="N131" s="165">
        <v>5</v>
      </c>
      <c r="O131" s="165">
        <v>0.8</v>
      </c>
    </row>
    <row r="132" spans="1:15" s="163" customFormat="1" ht="16.2">
      <c r="A132" s="109"/>
      <c r="B132" s="28" t="s">
        <v>142</v>
      </c>
      <c r="C132" s="149">
        <f>C129+C130+C131</f>
        <v>430</v>
      </c>
      <c r="D132" s="129">
        <f>SUM(D129:D131)</f>
        <v>15.04</v>
      </c>
      <c r="E132" s="129">
        <f t="shared" ref="E132:O132" si="18">SUM(E129:E131)</f>
        <v>19.489999999999998</v>
      </c>
      <c r="F132" s="129">
        <f t="shared" si="18"/>
        <v>29.740000000000002</v>
      </c>
      <c r="G132" s="129">
        <f t="shared" si="18"/>
        <v>359.28000000000003</v>
      </c>
      <c r="H132" s="129">
        <f t="shared" si="18"/>
        <v>0.503</v>
      </c>
      <c r="I132" s="129">
        <f t="shared" si="18"/>
        <v>3.2600000000000002</v>
      </c>
      <c r="J132" s="129">
        <f t="shared" si="18"/>
        <v>0</v>
      </c>
      <c r="K132" s="129">
        <f t="shared" si="18"/>
        <v>5.7000000000000002E-2</v>
      </c>
      <c r="L132" s="129">
        <f t="shared" si="18"/>
        <v>216.85</v>
      </c>
      <c r="M132" s="129">
        <f t="shared" si="18"/>
        <v>171.7</v>
      </c>
      <c r="N132" s="129">
        <f t="shared" si="18"/>
        <v>32</v>
      </c>
      <c r="O132" s="129">
        <f t="shared" si="18"/>
        <v>6.88</v>
      </c>
    </row>
    <row r="133" spans="1:15" s="163" customFormat="1" ht="16.2">
      <c r="A133" s="109"/>
      <c r="B133" s="28" t="s">
        <v>174</v>
      </c>
      <c r="C133" s="122">
        <f t="shared" ref="C133:O133" si="19">C132+C127+C116</f>
        <v>1946</v>
      </c>
      <c r="D133" s="122">
        <f t="shared" si="19"/>
        <v>67.460000000000008</v>
      </c>
      <c r="E133" s="122">
        <f t="shared" si="19"/>
        <v>63.911000000000001</v>
      </c>
      <c r="F133" s="122">
        <f t="shared" si="19"/>
        <v>198.26999999999998</v>
      </c>
      <c r="G133" s="122">
        <f t="shared" si="19"/>
        <v>1594.3200000000002</v>
      </c>
      <c r="H133" s="122">
        <f t="shared" si="19"/>
        <v>1.591</v>
      </c>
      <c r="I133" s="122">
        <f t="shared" si="19"/>
        <v>186.77999999999997</v>
      </c>
      <c r="J133" s="122">
        <f t="shared" si="19"/>
        <v>46.66</v>
      </c>
      <c r="K133" s="122">
        <f t="shared" si="19"/>
        <v>1.6349999999999998</v>
      </c>
      <c r="L133" s="122">
        <f t="shared" si="19"/>
        <v>598.05000000000007</v>
      </c>
      <c r="M133" s="122">
        <f t="shared" si="19"/>
        <v>565.29999999999995</v>
      </c>
      <c r="N133" s="122">
        <f t="shared" si="19"/>
        <v>316.88</v>
      </c>
      <c r="O133" s="122">
        <f t="shared" si="19"/>
        <v>21.455000000000002</v>
      </c>
    </row>
    <row r="134" spans="1:15" s="163" customFormat="1">
      <c r="A134" s="216" t="s">
        <v>224</v>
      </c>
      <c r="B134" s="217"/>
      <c r="C134" s="217"/>
      <c r="D134" s="217"/>
      <c r="E134" s="217"/>
      <c r="F134" s="217"/>
      <c r="G134" s="217"/>
      <c r="H134" s="217"/>
      <c r="I134" s="217"/>
      <c r="J134" s="217"/>
      <c r="K134" s="217"/>
      <c r="L134" s="217"/>
      <c r="M134" s="217"/>
      <c r="N134" s="217"/>
      <c r="O134" s="218"/>
    </row>
    <row r="135" spans="1:15" s="163" customFormat="1">
      <c r="A135" s="225" t="s">
        <v>70</v>
      </c>
      <c r="B135" s="227" t="s">
        <v>71</v>
      </c>
      <c r="C135" s="225" t="s">
        <v>62</v>
      </c>
      <c r="D135" s="222" t="s">
        <v>72</v>
      </c>
      <c r="E135" s="223"/>
      <c r="F135" s="224"/>
      <c r="G135" s="130" t="s">
        <v>73</v>
      </c>
      <c r="H135" s="130"/>
      <c r="I135" s="222" t="s">
        <v>190</v>
      </c>
      <c r="J135" s="223"/>
      <c r="K135" s="223"/>
      <c r="L135" s="223"/>
      <c r="M135" s="223"/>
      <c r="N135" s="223"/>
      <c r="O135" s="224"/>
    </row>
    <row r="136" spans="1:15" s="163" customFormat="1">
      <c r="A136" s="226"/>
      <c r="B136" s="228"/>
      <c r="C136" s="226"/>
      <c r="D136" s="130" t="s">
        <v>16</v>
      </c>
      <c r="E136" s="130" t="s">
        <v>17</v>
      </c>
      <c r="F136" s="130" t="s">
        <v>18</v>
      </c>
      <c r="G136" s="130" t="s">
        <v>74</v>
      </c>
      <c r="H136" s="130" t="s">
        <v>75</v>
      </c>
      <c r="I136" s="130" t="s">
        <v>20</v>
      </c>
      <c r="J136" s="130" t="s">
        <v>21</v>
      </c>
      <c r="K136" s="130" t="s">
        <v>76</v>
      </c>
      <c r="L136" s="130" t="s">
        <v>77</v>
      </c>
      <c r="M136" s="130" t="s">
        <v>23</v>
      </c>
      <c r="N136" s="130" t="s">
        <v>24</v>
      </c>
      <c r="O136" s="130" t="s">
        <v>25</v>
      </c>
    </row>
    <row r="137" spans="1:15" s="163" customFormat="1">
      <c r="A137" s="109"/>
      <c r="B137" s="28" t="s">
        <v>78</v>
      </c>
      <c r="C137" s="28"/>
      <c r="D137" s="130"/>
      <c r="E137" s="130"/>
      <c r="F137" s="130"/>
      <c r="G137" s="130"/>
      <c r="H137" s="130"/>
      <c r="I137" s="130"/>
      <c r="J137" s="130"/>
      <c r="K137" s="130"/>
      <c r="L137" s="130"/>
      <c r="M137" s="130"/>
      <c r="N137" s="130"/>
      <c r="O137" s="130"/>
    </row>
    <row r="138" spans="1:15" s="163" customFormat="1" ht="46.8">
      <c r="A138" s="114" t="s">
        <v>198</v>
      </c>
      <c r="B138" s="189" t="s">
        <v>183</v>
      </c>
      <c r="C138" s="110" t="s">
        <v>240</v>
      </c>
      <c r="D138" s="165">
        <v>5.85</v>
      </c>
      <c r="E138" s="165">
        <v>7.42</v>
      </c>
      <c r="F138" s="165">
        <v>26.93</v>
      </c>
      <c r="G138" s="165">
        <v>200.14</v>
      </c>
      <c r="H138" s="165">
        <v>0.06</v>
      </c>
      <c r="I138" s="165">
        <v>1.0900000000000001</v>
      </c>
      <c r="J138" s="165">
        <v>20</v>
      </c>
      <c r="K138" s="165">
        <v>0</v>
      </c>
      <c r="L138" s="165">
        <v>108.55</v>
      </c>
      <c r="M138" s="165">
        <v>36</v>
      </c>
      <c r="N138" s="165">
        <v>36</v>
      </c>
      <c r="O138" s="165">
        <v>0.91</v>
      </c>
    </row>
    <row r="139" spans="1:15" s="163" customFormat="1">
      <c r="A139" s="114">
        <v>209</v>
      </c>
      <c r="B139" s="189" t="s">
        <v>164</v>
      </c>
      <c r="C139" s="110">
        <v>40</v>
      </c>
      <c r="D139" s="165">
        <v>5.0999999999999996</v>
      </c>
      <c r="E139" s="165">
        <v>4.5999999999999996</v>
      </c>
      <c r="F139" s="165">
        <v>0.3</v>
      </c>
      <c r="G139" s="165">
        <v>63</v>
      </c>
      <c r="H139" s="165">
        <v>0.03</v>
      </c>
      <c r="I139" s="165">
        <v>0</v>
      </c>
      <c r="J139" s="165">
        <v>100</v>
      </c>
      <c r="K139" s="165">
        <v>0</v>
      </c>
      <c r="L139" s="165">
        <v>22</v>
      </c>
      <c r="M139" s="165">
        <v>77</v>
      </c>
      <c r="N139" s="165">
        <v>4.8</v>
      </c>
      <c r="O139" s="165">
        <v>1</v>
      </c>
    </row>
    <row r="140" spans="1:15" s="163" customFormat="1" ht="31.2">
      <c r="A140" s="114">
        <v>379</v>
      </c>
      <c r="B140" s="189" t="s">
        <v>165</v>
      </c>
      <c r="C140" s="110">
        <v>180</v>
      </c>
      <c r="D140" s="165">
        <v>4.59</v>
      </c>
      <c r="E140" s="165">
        <v>4.41</v>
      </c>
      <c r="F140" s="165">
        <v>12.02</v>
      </c>
      <c r="G140" s="165">
        <v>105.57</v>
      </c>
      <c r="H140" s="165">
        <v>0.01</v>
      </c>
      <c r="I140" s="165">
        <v>1.35</v>
      </c>
      <c r="J140" s="165">
        <v>0.02</v>
      </c>
      <c r="K140" s="165">
        <v>0</v>
      </c>
      <c r="L140" s="165">
        <v>174.1</v>
      </c>
      <c r="M140" s="165">
        <v>47.4</v>
      </c>
      <c r="N140" s="165">
        <v>39.15</v>
      </c>
      <c r="O140" s="165">
        <v>1.1399999999999999</v>
      </c>
    </row>
    <row r="141" spans="1:15" s="163" customFormat="1">
      <c r="A141" s="114" t="s">
        <v>54</v>
      </c>
      <c r="B141" s="189" t="s">
        <v>82</v>
      </c>
      <c r="C141" s="110">
        <v>30</v>
      </c>
      <c r="D141" s="165">
        <v>3.2</v>
      </c>
      <c r="E141" s="165">
        <v>1.4</v>
      </c>
      <c r="F141" s="165">
        <v>13.1</v>
      </c>
      <c r="G141" s="165">
        <v>82.2</v>
      </c>
      <c r="H141" s="165">
        <v>0.123</v>
      </c>
      <c r="I141" s="165">
        <v>0.06</v>
      </c>
      <c r="J141" s="165">
        <v>0</v>
      </c>
      <c r="K141" s="165">
        <v>5.7000000000000002E-2</v>
      </c>
      <c r="L141" s="165">
        <v>37.5</v>
      </c>
      <c r="M141" s="165">
        <v>38.700000000000003</v>
      </c>
      <c r="N141" s="165">
        <v>12.3</v>
      </c>
      <c r="O141" s="165">
        <v>1.08</v>
      </c>
    </row>
    <row r="142" spans="1:15" s="163" customFormat="1">
      <c r="A142" s="114" t="s">
        <v>54</v>
      </c>
      <c r="B142" s="189" t="s">
        <v>79</v>
      </c>
      <c r="C142" s="110">
        <v>20</v>
      </c>
      <c r="D142" s="165">
        <v>1.5</v>
      </c>
      <c r="E142" s="165">
        <v>0.3</v>
      </c>
      <c r="F142" s="165">
        <v>7.5</v>
      </c>
      <c r="G142" s="165">
        <v>40.200000000000003</v>
      </c>
      <c r="H142" s="165">
        <v>0.04</v>
      </c>
      <c r="I142" s="165">
        <v>0</v>
      </c>
      <c r="J142" s="165">
        <v>0</v>
      </c>
      <c r="K142" s="165">
        <v>0.46</v>
      </c>
      <c r="L142" s="165">
        <v>6.6</v>
      </c>
      <c r="M142" s="165">
        <v>38.799999999999997</v>
      </c>
      <c r="N142" s="165">
        <v>11.4</v>
      </c>
      <c r="O142" s="165">
        <v>0.9</v>
      </c>
    </row>
    <row r="143" spans="1:15" s="163" customFormat="1" ht="31.2">
      <c r="A143" s="114" t="s">
        <v>191</v>
      </c>
      <c r="B143" s="189" t="s">
        <v>210</v>
      </c>
      <c r="C143" s="110">
        <v>100</v>
      </c>
      <c r="D143" s="165">
        <v>2.8</v>
      </c>
      <c r="E143" s="165">
        <v>3.2</v>
      </c>
      <c r="F143" s="165">
        <v>4.0999999999999996</v>
      </c>
      <c r="G143" s="167">
        <v>59</v>
      </c>
      <c r="H143" s="165">
        <v>0</v>
      </c>
      <c r="I143" s="165">
        <v>0.7</v>
      </c>
      <c r="J143" s="165">
        <v>0</v>
      </c>
      <c r="K143" s="165">
        <v>0</v>
      </c>
      <c r="L143" s="165">
        <v>120</v>
      </c>
      <c r="M143" s="165">
        <v>0</v>
      </c>
      <c r="N143" s="165">
        <v>114</v>
      </c>
      <c r="O143" s="165">
        <v>0.1</v>
      </c>
    </row>
    <row r="144" spans="1:15" s="168" customFormat="1" ht="16.2">
      <c r="A144" s="109"/>
      <c r="B144" s="28" t="s">
        <v>80</v>
      </c>
      <c r="C144" s="149">
        <f>C142+C141+C140+C139+150+10+C143</f>
        <v>530</v>
      </c>
      <c r="D144" s="136">
        <f t="shared" ref="D144:F144" si="20">SUM(D138:D143)</f>
        <v>23.04</v>
      </c>
      <c r="E144" s="136">
        <f t="shared" si="20"/>
        <v>21.33</v>
      </c>
      <c r="F144" s="136">
        <f t="shared" si="20"/>
        <v>63.95</v>
      </c>
      <c r="G144" s="194">
        <f>SUM(G138:G143)</f>
        <v>550.1099999999999</v>
      </c>
      <c r="H144" s="136">
        <f t="shared" ref="H144" si="21">SUM(H138:H143)</f>
        <v>0.26299999999999996</v>
      </c>
      <c r="I144" s="136">
        <f t="shared" ref="I144" si="22">SUM(I138:I143)</f>
        <v>3.2</v>
      </c>
      <c r="J144" s="136">
        <f t="shared" ref="J144:K144" si="23">SUM(J138:J143)</f>
        <v>120.02</v>
      </c>
      <c r="K144" s="136">
        <f t="shared" si="23"/>
        <v>0.51700000000000002</v>
      </c>
      <c r="L144" s="136">
        <f t="shared" ref="L144" si="24">SUM(L138:L143)</f>
        <v>468.75</v>
      </c>
      <c r="M144" s="136">
        <f t="shared" ref="M144" si="25">SUM(M138:M143)</f>
        <v>237.90000000000003</v>
      </c>
      <c r="N144" s="136">
        <f t="shared" ref="N144:O144" si="26">SUM(N138:N143)</f>
        <v>217.64999999999998</v>
      </c>
      <c r="O144" s="136">
        <f t="shared" si="26"/>
        <v>5.13</v>
      </c>
    </row>
    <row r="145" spans="1:15" s="168" customFormat="1">
      <c r="A145" s="109"/>
      <c r="B145" s="28" t="s">
        <v>81</v>
      </c>
      <c r="C145" s="116"/>
      <c r="D145" s="170"/>
      <c r="E145" s="170"/>
      <c r="F145" s="170"/>
      <c r="G145" s="170"/>
      <c r="H145" s="170"/>
      <c r="I145" s="170"/>
      <c r="J145" s="170"/>
      <c r="K145" s="170"/>
      <c r="L145" s="170"/>
      <c r="M145" s="170"/>
      <c r="N145" s="170"/>
      <c r="O145" s="170"/>
    </row>
    <row r="146" spans="1:15" s="168" customFormat="1" ht="46.8">
      <c r="A146" s="109">
        <v>71</v>
      </c>
      <c r="B146" s="189" t="s">
        <v>249</v>
      </c>
      <c r="C146" s="198">
        <v>60</v>
      </c>
      <c r="D146" s="175">
        <v>0.66</v>
      </c>
      <c r="E146" s="175">
        <v>0.12</v>
      </c>
      <c r="F146" s="175">
        <v>2.2799999999999998</v>
      </c>
      <c r="G146" s="175">
        <v>14.4</v>
      </c>
      <c r="H146" s="175">
        <v>0</v>
      </c>
      <c r="I146" s="175">
        <v>15</v>
      </c>
      <c r="J146" s="175">
        <v>0</v>
      </c>
      <c r="K146" s="175">
        <v>0</v>
      </c>
      <c r="L146" s="175">
        <v>5</v>
      </c>
      <c r="M146" s="175">
        <v>0</v>
      </c>
      <c r="N146" s="175">
        <v>6.6</v>
      </c>
      <c r="O146" s="175">
        <v>0.54</v>
      </c>
    </row>
    <row r="147" spans="1:15" s="168" customFormat="1" ht="31.2">
      <c r="A147" s="114">
        <v>70</v>
      </c>
      <c r="B147" s="189" t="s">
        <v>250</v>
      </c>
      <c r="C147" s="203">
        <v>60</v>
      </c>
      <c r="D147" s="202">
        <v>0.5</v>
      </c>
      <c r="E147" s="202">
        <v>7.0000000000000007E-2</v>
      </c>
      <c r="F147" s="202">
        <v>1.37</v>
      </c>
      <c r="G147" s="202">
        <v>11.52</v>
      </c>
      <c r="H147" s="202">
        <v>0</v>
      </c>
      <c r="I147" s="202">
        <v>0</v>
      </c>
      <c r="J147" s="202">
        <v>0</v>
      </c>
      <c r="K147" s="202">
        <v>0</v>
      </c>
      <c r="L147" s="202">
        <v>24.48</v>
      </c>
      <c r="M147" s="202">
        <v>0</v>
      </c>
      <c r="N147" s="202">
        <v>0</v>
      </c>
      <c r="O147" s="202">
        <v>0.36</v>
      </c>
    </row>
    <row r="148" spans="1:15" s="168" customFormat="1" ht="31.2">
      <c r="A148" s="114">
        <v>102</v>
      </c>
      <c r="B148" s="189" t="s">
        <v>185</v>
      </c>
      <c r="C148" s="115">
        <v>200</v>
      </c>
      <c r="D148" s="169">
        <v>7.89</v>
      </c>
      <c r="E148" s="169">
        <v>5.65</v>
      </c>
      <c r="F148" s="169">
        <v>18.79</v>
      </c>
      <c r="G148" s="169">
        <v>153.1</v>
      </c>
      <c r="H148" s="169">
        <v>0.22</v>
      </c>
      <c r="I148" s="169">
        <v>9.5</v>
      </c>
      <c r="J148" s="169">
        <v>0</v>
      </c>
      <c r="K148" s="169">
        <v>0</v>
      </c>
      <c r="L148" s="169">
        <v>29.72</v>
      </c>
      <c r="M148" s="169">
        <v>0</v>
      </c>
      <c r="N148" s="169">
        <v>0</v>
      </c>
      <c r="O148" s="169">
        <v>2.4700000000000002</v>
      </c>
    </row>
    <row r="149" spans="1:15" s="168" customFormat="1" ht="31.2">
      <c r="A149" s="114">
        <v>394</v>
      </c>
      <c r="B149" s="189" t="s">
        <v>152</v>
      </c>
      <c r="C149" s="115">
        <v>250</v>
      </c>
      <c r="D149" s="169">
        <v>25.61</v>
      </c>
      <c r="E149" s="169">
        <v>19.690000000000001</v>
      </c>
      <c r="F149" s="169">
        <v>25.14</v>
      </c>
      <c r="G149" s="169">
        <v>379.61</v>
      </c>
      <c r="H149" s="169">
        <v>0</v>
      </c>
      <c r="I149" s="169">
        <v>11.42</v>
      </c>
      <c r="J149" s="169">
        <v>0</v>
      </c>
      <c r="K149" s="169">
        <v>0</v>
      </c>
      <c r="L149" s="169">
        <v>40</v>
      </c>
      <c r="M149" s="169">
        <v>0</v>
      </c>
      <c r="N149" s="169">
        <v>54.76</v>
      </c>
      <c r="O149" s="169">
        <v>3.49</v>
      </c>
    </row>
    <row r="150" spans="1:15" s="168" customFormat="1">
      <c r="A150" s="114" t="s">
        <v>56</v>
      </c>
      <c r="B150" s="189" t="s">
        <v>136</v>
      </c>
      <c r="C150" s="110">
        <v>180</v>
      </c>
      <c r="D150" s="165">
        <v>1.04</v>
      </c>
      <c r="E150" s="165">
        <v>0</v>
      </c>
      <c r="F150" s="165">
        <v>22.96</v>
      </c>
      <c r="G150" s="165">
        <v>94.68</v>
      </c>
      <c r="H150" s="165">
        <v>3.5999999999999997E-2</v>
      </c>
      <c r="I150" s="165">
        <v>19.940000000000001</v>
      </c>
      <c r="J150" s="165">
        <v>0</v>
      </c>
      <c r="K150" s="165">
        <v>0</v>
      </c>
      <c r="L150" s="165">
        <v>23.4</v>
      </c>
      <c r="M150" s="165">
        <v>0</v>
      </c>
      <c r="N150" s="165">
        <v>0</v>
      </c>
      <c r="O150" s="165">
        <v>0.37</v>
      </c>
    </row>
    <row r="151" spans="1:15" s="163" customFormat="1">
      <c r="A151" s="114" t="s">
        <v>54</v>
      </c>
      <c r="B151" s="189" t="s">
        <v>82</v>
      </c>
      <c r="C151" s="115">
        <v>45</v>
      </c>
      <c r="D151" s="169">
        <v>4.8</v>
      </c>
      <c r="E151" s="169">
        <v>2</v>
      </c>
      <c r="F151" s="169">
        <v>19.600000000000001</v>
      </c>
      <c r="G151" s="169">
        <v>123.3</v>
      </c>
      <c r="H151" s="169">
        <v>0.185</v>
      </c>
      <c r="I151" s="169">
        <v>0.09</v>
      </c>
      <c r="J151" s="169">
        <v>0</v>
      </c>
      <c r="K151" s="169">
        <v>8.5999999999999993E-2</v>
      </c>
      <c r="L151" s="169">
        <v>56.25</v>
      </c>
      <c r="M151" s="169">
        <v>58.1</v>
      </c>
      <c r="N151" s="169">
        <v>18.45</v>
      </c>
      <c r="O151" s="169">
        <v>1.62</v>
      </c>
    </row>
    <row r="152" spans="1:15" s="163" customFormat="1">
      <c r="A152" s="114" t="s">
        <v>54</v>
      </c>
      <c r="B152" s="189" t="s">
        <v>79</v>
      </c>
      <c r="C152" s="115">
        <v>25</v>
      </c>
      <c r="D152" s="169">
        <v>1.9</v>
      </c>
      <c r="E152" s="169">
        <v>0.4</v>
      </c>
      <c r="F152" s="169">
        <v>9.4</v>
      </c>
      <c r="G152" s="169">
        <v>50.2</v>
      </c>
      <c r="H152" s="169">
        <v>0.05</v>
      </c>
      <c r="I152" s="169">
        <v>0</v>
      </c>
      <c r="J152" s="169">
        <v>0</v>
      </c>
      <c r="K152" s="169">
        <v>0.57499999999999996</v>
      </c>
      <c r="L152" s="169">
        <v>8.25</v>
      </c>
      <c r="M152" s="169">
        <v>48.5</v>
      </c>
      <c r="N152" s="169">
        <v>14.25</v>
      </c>
      <c r="O152" s="169">
        <v>1.125</v>
      </c>
    </row>
    <row r="153" spans="1:15" s="163" customFormat="1">
      <c r="A153" s="114" t="s">
        <v>54</v>
      </c>
      <c r="B153" s="189" t="s">
        <v>157</v>
      </c>
      <c r="C153" s="110">
        <v>120</v>
      </c>
      <c r="D153" s="169">
        <v>0.3</v>
      </c>
      <c r="E153" s="169">
        <v>0.2</v>
      </c>
      <c r="F153" s="169">
        <v>13.7</v>
      </c>
      <c r="G153" s="169">
        <v>62.4</v>
      </c>
      <c r="H153" s="169">
        <v>0.02</v>
      </c>
      <c r="I153" s="169">
        <v>5.52</v>
      </c>
      <c r="J153" s="169">
        <v>3.6</v>
      </c>
      <c r="K153" s="169">
        <v>0.216</v>
      </c>
      <c r="L153" s="169">
        <v>7.2</v>
      </c>
      <c r="M153" s="169">
        <v>13.2</v>
      </c>
      <c r="N153" s="169">
        <v>6</v>
      </c>
      <c r="O153" s="169">
        <v>0.14399999999999999</v>
      </c>
    </row>
    <row r="154" spans="1:15" s="163" customFormat="1">
      <c r="A154" s="109"/>
      <c r="B154" s="28" t="s">
        <v>84</v>
      </c>
      <c r="C154" s="152">
        <f>C153+C152+C151+C150+C149+C148+C147</f>
        <v>880</v>
      </c>
      <c r="D154" s="129">
        <f t="shared" ref="D154:O154" si="27">SUM(D148:D153)</f>
        <v>41.539999999999992</v>
      </c>
      <c r="E154" s="129">
        <f t="shared" si="27"/>
        <v>27.94</v>
      </c>
      <c r="F154" s="129">
        <f t="shared" si="27"/>
        <v>109.59000000000002</v>
      </c>
      <c r="G154" s="194">
        <f t="shared" si="27"/>
        <v>863.29000000000008</v>
      </c>
      <c r="H154" s="129">
        <f t="shared" si="27"/>
        <v>0.51100000000000001</v>
      </c>
      <c r="I154" s="129">
        <f t="shared" si="27"/>
        <v>46.47</v>
      </c>
      <c r="J154" s="129">
        <f t="shared" si="27"/>
        <v>3.6</v>
      </c>
      <c r="K154" s="129">
        <f t="shared" si="27"/>
        <v>0.87699999999999989</v>
      </c>
      <c r="L154" s="129">
        <f t="shared" si="27"/>
        <v>164.82</v>
      </c>
      <c r="M154" s="129">
        <f t="shared" si="27"/>
        <v>119.8</v>
      </c>
      <c r="N154" s="129">
        <f t="shared" si="27"/>
        <v>93.46</v>
      </c>
      <c r="O154" s="129">
        <f t="shared" si="27"/>
        <v>9.2190000000000012</v>
      </c>
    </row>
    <row r="155" spans="1:15" s="163" customFormat="1">
      <c r="A155" s="109"/>
      <c r="B155" s="28" t="s">
        <v>139</v>
      </c>
      <c r="C155" s="110"/>
      <c r="D155" s="129"/>
      <c r="E155" s="129"/>
      <c r="F155" s="129"/>
      <c r="G155" s="129"/>
      <c r="H155" s="129"/>
      <c r="I155" s="129"/>
      <c r="J155" s="129"/>
      <c r="K155" s="129"/>
      <c r="L155" s="129"/>
      <c r="M155" s="129"/>
      <c r="N155" s="129"/>
      <c r="O155" s="129"/>
    </row>
    <row r="156" spans="1:15" s="163" customFormat="1">
      <c r="A156" s="114">
        <v>628</v>
      </c>
      <c r="B156" s="191" t="s">
        <v>140</v>
      </c>
      <c r="C156" s="110">
        <v>200</v>
      </c>
      <c r="D156" s="165">
        <v>0.2</v>
      </c>
      <c r="E156" s="165">
        <v>0.05</v>
      </c>
      <c r="F156" s="165">
        <v>13.6</v>
      </c>
      <c r="G156" s="165">
        <v>56</v>
      </c>
      <c r="H156" s="165">
        <v>0</v>
      </c>
      <c r="I156" s="165">
        <v>3.2</v>
      </c>
      <c r="J156" s="165">
        <v>0</v>
      </c>
      <c r="K156" s="165">
        <v>0</v>
      </c>
      <c r="L156" s="165">
        <v>7.35</v>
      </c>
      <c r="M156" s="165">
        <v>4</v>
      </c>
      <c r="N156" s="165">
        <v>5</v>
      </c>
      <c r="O156" s="165">
        <v>0.8</v>
      </c>
    </row>
    <row r="157" spans="1:15" s="163" customFormat="1">
      <c r="A157" s="114" t="s">
        <v>54</v>
      </c>
      <c r="B157" s="189" t="s">
        <v>178</v>
      </c>
      <c r="C157" s="110">
        <v>100</v>
      </c>
      <c r="D157" s="139">
        <v>7.7</v>
      </c>
      <c r="E157" s="139">
        <v>5.6</v>
      </c>
      <c r="F157" s="139">
        <v>38.700000000000003</v>
      </c>
      <c r="G157" s="139">
        <v>245.7</v>
      </c>
      <c r="H157" s="139">
        <v>0.41399999999999998</v>
      </c>
      <c r="I157" s="139">
        <v>4.28</v>
      </c>
      <c r="J157" s="139">
        <v>45.3</v>
      </c>
      <c r="K157" s="139">
        <v>0.47899999999999998</v>
      </c>
      <c r="L157" s="139">
        <v>37.17</v>
      </c>
      <c r="M157" s="139">
        <v>188.7</v>
      </c>
      <c r="N157" s="139">
        <v>63.92</v>
      </c>
      <c r="O157" s="139">
        <v>2.7029999999999998</v>
      </c>
    </row>
    <row r="158" spans="1:15" s="163" customFormat="1" ht="16.2">
      <c r="A158" s="109"/>
      <c r="B158" s="28" t="s">
        <v>142</v>
      </c>
      <c r="C158" s="149">
        <f>C156+C157</f>
        <v>300</v>
      </c>
      <c r="D158" s="129">
        <f t="shared" ref="D158:O158" si="28">SUM(D156:D157)</f>
        <v>7.9</v>
      </c>
      <c r="E158" s="129">
        <f t="shared" si="28"/>
        <v>5.6499999999999995</v>
      </c>
      <c r="F158" s="129">
        <f t="shared" si="28"/>
        <v>52.300000000000004</v>
      </c>
      <c r="G158" s="129">
        <f t="shared" si="28"/>
        <v>301.7</v>
      </c>
      <c r="H158" s="129">
        <f t="shared" si="28"/>
        <v>0.41399999999999998</v>
      </c>
      <c r="I158" s="129">
        <f t="shared" si="28"/>
        <v>7.48</v>
      </c>
      <c r="J158" s="129">
        <f t="shared" si="28"/>
        <v>45.3</v>
      </c>
      <c r="K158" s="129">
        <f t="shared" si="28"/>
        <v>0.47899999999999998</v>
      </c>
      <c r="L158" s="129">
        <f t="shared" si="28"/>
        <v>44.52</v>
      </c>
      <c r="M158" s="129">
        <f t="shared" si="28"/>
        <v>192.7</v>
      </c>
      <c r="N158" s="129">
        <f t="shared" si="28"/>
        <v>68.92</v>
      </c>
      <c r="O158" s="129">
        <f t="shared" si="28"/>
        <v>3.5030000000000001</v>
      </c>
    </row>
    <row r="159" spans="1:15" s="163" customFormat="1" ht="16.2">
      <c r="A159" s="109"/>
      <c r="B159" s="28" t="s">
        <v>174</v>
      </c>
      <c r="C159" s="110">
        <f>C158+C154+C144</f>
        <v>1710</v>
      </c>
      <c r="D159" s="131">
        <f t="shared" ref="D159:O159" si="29">SUM(D144+D154+D158)</f>
        <v>72.47999999999999</v>
      </c>
      <c r="E159" s="131">
        <f t="shared" si="29"/>
        <v>54.919999999999995</v>
      </c>
      <c r="F159" s="131">
        <f t="shared" si="29"/>
        <v>225.84000000000003</v>
      </c>
      <c r="G159" s="131">
        <f t="shared" si="29"/>
        <v>1715.1000000000001</v>
      </c>
      <c r="H159" s="131">
        <f t="shared" si="29"/>
        <v>1.1879999999999999</v>
      </c>
      <c r="I159" s="131">
        <f t="shared" si="29"/>
        <v>57.150000000000006</v>
      </c>
      <c r="J159" s="131">
        <f t="shared" si="29"/>
        <v>168.92</v>
      </c>
      <c r="K159" s="131">
        <f t="shared" si="29"/>
        <v>1.8729999999999998</v>
      </c>
      <c r="L159" s="131">
        <f t="shared" si="29"/>
        <v>678.08999999999992</v>
      </c>
      <c r="M159" s="131">
        <f t="shared" si="29"/>
        <v>550.40000000000009</v>
      </c>
      <c r="N159" s="131">
        <f t="shared" si="29"/>
        <v>380.03</v>
      </c>
      <c r="O159" s="131">
        <f t="shared" si="29"/>
        <v>17.852</v>
      </c>
    </row>
    <row r="160" spans="1:15" s="163" customFormat="1">
      <c r="A160" s="216" t="s">
        <v>225</v>
      </c>
      <c r="B160" s="217"/>
      <c r="C160" s="217"/>
      <c r="D160" s="217"/>
      <c r="E160" s="217"/>
      <c r="F160" s="217"/>
      <c r="G160" s="217"/>
      <c r="H160" s="217"/>
      <c r="I160" s="217"/>
      <c r="J160" s="217"/>
      <c r="K160" s="217"/>
      <c r="L160" s="217"/>
      <c r="M160" s="217"/>
      <c r="N160" s="217"/>
      <c r="O160" s="218"/>
    </row>
    <row r="161" spans="1:15" s="163" customFormat="1">
      <c r="A161" s="225" t="s">
        <v>70</v>
      </c>
      <c r="B161" s="227" t="s">
        <v>71</v>
      </c>
      <c r="C161" s="225" t="s">
        <v>62</v>
      </c>
      <c r="D161" s="222" t="s">
        <v>72</v>
      </c>
      <c r="E161" s="223"/>
      <c r="F161" s="224"/>
      <c r="G161" s="130" t="s">
        <v>73</v>
      </c>
      <c r="H161" s="130"/>
      <c r="I161" s="222" t="s">
        <v>190</v>
      </c>
      <c r="J161" s="223"/>
      <c r="K161" s="223"/>
      <c r="L161" s="223"/>
      <c r="M161" s="223"/>
      <c r="N161" s="223"/>
      <c r="O161" s="224"/>
    </row>
    <row r="162" spans="1:15" s="163" customFormat="1">
      <c r="A162" s="226"/>
      <c r="B162" s="228"/>
      <c r="C162" s="226"/>
      <c r="D162" s="130" t="s">
        <v>16</v>
      </c>
      <c r="E162" s="130" t="s">
        <v>17</v>
      </c>
      <c r="F162" s="130" t="s">
        <v>18</v>
      </c>
      <c r="G162" s="130" t="s">
        <v>74</v>
      </c>
      <c r="H162" s="130" t="s">
        <v>75</v>
      </c>
      <c r="I162" s="130" t="s">
        <v>20</v>
      </c>
      <c r="J162" s="130" t="s">
        <v>21</v>
      </c>
      <c r="K162" s="130" t="s">
        <v>76</v>
      </c>
      <c r="L162" s="130" t="s">
        <v>77</v>
      </c>
      <c r="M162" s="130" t="s">
        <v>23</v>
      </c>
      <c r="N162" s="130" t="s">
        <v>24</v>
      </c>
      <c r="O162" s="130" t="s">
        <v>25</v>
      </c>
    </row>
    <row r="163" spans="1:15" s="163" customFormat="1">
      <c r="A163" s="109"/>
      <c r="B163" s="28" t="s">
        <v>78</v>
      </c>
      <c r="C163" s="28"/>
      <c r="D163" s="130"/>
      <c r="E163" s="130"/>
      <c r="F163" s="130"/>
      <c r="G163" s="130"/>
      <c r="H163" s="130"/>
      <c r="I163" s="130"/>
      <c r="J163" s="130"/>
      <c r="K163" s="130"/>
      <c r="L163" s="130"/>
      <c r="M163" s="130"/>
      <c r="N163" s="130"/>
      <c r="O163" s="130"/>
    </row>
    <row r="164" spans="1:15" s="163" customFormat="1" ht="31.2">
      <c r="A164" s="114">
        <v>290</v>
      </c>
      <c r="B164" s="189" t="s">
        <v>137</v>
      </c>
      <c r="C164" s="110">
        <v>150</v>
      </c>
      <c r="D164" s="165">
        <v>5.52</v>
      </c>
      <c r="E164" s="165">
        <v>5.29</v>
      </c>
      <c r="F164" s="165">
        <v>35.32</v>
      </c>
      <c r="G164" s="165">
        <v>153</v>
      </c>
      <c r="H164" s="165">
        <v>7.0000000000000007E-2</v>
      </c>
      <c r="I164" s="165">
        <v>0</v>
      </c>
      <c r="J164" s="165">
        <v>0</v>
      </c>
      <c r="K164" s="165">
        <v>0</v>
      </c>
      <c r="L164" s="165">
        <v>12</v>
      </c>
      <c r="M164" s="165">
        <v>41.4</v>
      </c>
      <c r="N164" s="165">
        <v>7.5</v>
      </c>
      <c r="O164" s="165">
        <v>0.75</v>
      </c>
    </row>
    <row r="165" spans="1:15" s="163" customFormat="1" ht="31.2">
      <c r="A165" s="114">
        <v>150</v>
      </c>
      <c r="B165" s="189" t="s">
        <v>206</v>
      </c>
      <c r="C165" s="115">
        <v>60</v>
      </c>
      <c r="D165" s="169">
        <v>10.58</v>
      </c>
      <c r="E165" s="169">
        <v>9.8699999999999992</v>
      </c>
      <c r="F165" s="169">
        <v>2.02</v>
      </c>
      <c r="G165" s="169">
        <v>135.19999999999999</v>
      </c>
      <c r="H165" s="169">
        <v>0.06</v>
      </c>
      <c r="I165" s="169">
        <v>0.16</v>
      </c>
      <c r="J165" s="169">
        <v>0</v>
      </c>
      <c r="K165" s="169">
        <v>0</v>
      </c>
      <c r="L165" s="169">
        <v>27.7</v>
      </c>
      <c r="M165" s="169">
        <v>0</v>
      </c>
      <c r="N165" s="169">
        <v>0</v>
      </c>
      <c r="O165" s="169">
        <v>1.67</v>
      </c>
    </row>
    <row r="166" spans="1:15" s="163" customFormat="1">
      <c r="A166" s="114">
        <v>294</v>
      </c>
      <c r="B166" s="191" t="s">
        <v>172</v>
      </c>
      <c r="C166" s="110" t="s">
        <v>242</v>
      </c>
      <c r="D166" s="165">
        <v>0.06</v>
      </c>
      <c r="E166" s="165">
        <v>8.9999999999999993E-3</v>
      </c>
      <c r="F166" s="165">
        <v>13.79</v>
      </c>
      <c r="G166" s="165">
        <v>55.46</v>
      </c>
      <c r="H166" s="165">
        <v>0</v>
      </c>
      <c r="I166" s="169">
        <v>1.98</v>
      </c>
      <c r="J166" s="169">
        <v>0</v>
      </c>
      <c r="K166" s="169">
        <v>0</v>
      </c>
      <c r="L166" s="169">
        <v>10.8</v>
      </c>
      <c r="M166" s="165">
        <v>4</v>
      </c>
      <c r="N166" s="165">
        <v>3.6</v>
      </c>
      <c r="O166" s="165">
        <v>0.72</v>
      </c>
    </row>
    <row r="167" spans="1:15" s="163" customFormat="1">
      <c r="A167" s="114" t="s">
        <v>54</v>
      </c>
      <c r="B167" s="189" t="s">
        <v>161</v>
      </c>
      <c r="C167" s="110">
        <v>100</v>
      </c>
      <c r="D167" s="169">
        <v>0.8</v>
      </c>
      <c r="E167" s="169">
        <v>0.2</v>
      </c>
      <c r="F167" s="169">
        <v>7.5</v>
      </c>
      <c r="G167" s="169">
        <v>38</v>
      </c>
      <c r="H167" s="169">
        <v>0.06</v>
      </c>
      <c r="I167" s="169">
        <v>38</v>
      </c>
      <c r="J167" s="169">
        <v>10</v>
      </c>
      <c r="K167" s="169">
        <v>0.2</v>
      </c>
      <c r="L167" s="169">
        <v>35</v>
      </c>
      <c r="M167" s="169">
        <v>17</v>
      </c>
      <c r="N167" s="169">
        <v>11</v>
      </c>
      <c r="O167" s="169">
        <v>0.1</v>
      </c>
    </row>
    <row r="168" spans="1:15">
      <c r="A168" s="114" t="s">
        <v>54</v>
      </c>
      <c r="B168" s="189" t="s">
        <v>79</v>
      </c>
      <c r="C168" s="110">
        <v>20</v>
      </c>
      <c r="D168" s="165">
        <v>1.5</v>
      </c>
      <c r="E168" s="165">
        <v>0.3</v>
      </c>
      <c r="F168" s="165">
        <v>7.5</v>
      </c>
      <c r="G168" s="165">
        <v>40.200000000000003</v>
      </c>
      <c r="H168" s="165">
        <v>0.04</v>
      </c>
      <c r="I168" s="165">
        <v>0</v>
      </c>
      <c r="J168" s="165">
        <v>0</v>
      </c>
      <c r="K168" s="165">
        <v>0.46</v>
      </c>
      <c r="L168" s="165">
        <v>6.6</v>
      </c>
      <c r="M168" s="165">
        <v>38.799999999999997</v>
      </c>
      <c r="N168" s="165">
        <v>11.4</v>
      </c>
      <c r="O168" s="165">
        <v>0.9</v>
      </c>
    </row>
    <row r="169" spans="1:15">
      <c r="A169" s="114" t="s">
        <v>56</v>
      </c>
      <c r="B169" s="189" t="s">
        <v>82</v>
      </c>
      <c r="C169" s="110">
        <v>30</v>
      </c>
      <c r="D169" s="165">
        <v>3.2</v>
      </c>
      <c r="E169" s="165">
        <v>1.4</v>
      </c>
      <c r="F169" s="165">
        <v>13.1</v>
      </c>
      <c r="G169" s="165">
        <v>82.2</v>
      </c>
      <c r="H169" s="165">
        <v>0.123</v>
      </c>
      <c r="I169" s="165">
        <v>0.06</v>
      </c>
      <c r="J169" s="165">
        <v>0</v>
      </c>
      <c r="K169" s="165">
        <v>5.7000000000000002E-2</v>
      </c>
      <c r="L169" s="165">
        <v>37.5</v>
      </c>
      <c r="M169" s="165">
        <v>38.700000000000003</v>
      </c>
      <c r="N169" s="165">
        <v>12.3</v>
      </c>
      <c r="O169" s="165">
        <v>1.08</v>
      </c>
    </row>
    <row r="170" spans="1:15" s="168" customFormat="1" ht="16.2">
      <c r="A170" s="109"/>
      <c r="B170" s="28" t="s">
        <v>80</v>
      </c>
      <c r="C170" s="149">
        <f>C164+C165+C167+C168+C169+180+6</f>
        <v>546</v>
      </c>
      <c r="D170" s="129">
        <f>SUM(D164:D169)</f>
        <v>21.66</v>
      </c>
      <c r="E170" s="129">
        <f t="shared" ref="E170:O170" si="30">SUM(E164:E169)</f>
        <v>17.068999999999999</v>
      </c>
      <c r="F170" s="129">
        <f t="shared" si="30"/>
        <v>79.22999999999999</v>
      </c>
      <c r="G170" s="194">
        <f>SUM(G164:G169)</f>
        <v>504.05999999999995</v>
      </c>
      <c r="H170" s="129">
        <f t="shared" si="30"/>
        <v>0.35299999999999998</v>
      </c>
      <c r="I170" s="129">
        <f t="shared" si="30"/>
        <v>40.200000000000003</v>
      </c>
      <c r="J170" s="129">
        <f t="shared" si="30"/>
        <v>10</v>
      </c>
      <c r="K170" s="129">
        <f t="shared" si="30"/>
        <v>0.71700000000000008</v>
      </c>
      <c r="L170" s="129">
        <f t="shared" si="30"/>
        <v>129.6</v>
      </c>
      <c r="M170" s="129">
        <f t="shared" si="30"/>
        <v>139.89999999999998</v>
      </c>
      <c r="N170" s="129">
        <f t="shared" si="30"/>
        <v>45.8</v>
      </c>
      <c r="O170" s="129">
        <f t="shared" si="30"/>
        <v>5.22</v>
      </c>
    </row>
    <row r="171" spans="1:15">
      <c r="A171" s="109"/>
      <c r="B171" s="28" t="s">
        <v>81</v>
      </c>
      <c r="C171" s="116"/>
      <c r="D171" s="170"/>
      <c r="E171" s="170"/>
      <c r="F171" s="170"/>
      <c r="G171" s="170"/>
      <c r="H171" s="170"/>
      <c r="I171" s="170"/>
      <c r="J171" s="170"/>
      <c r="K171" s="170"/>
      <c r="L171" s="170"/>
      <c r="M171" s="170"/>
      <c r="N171" s="170"/>
      <c r="O171" s="170"/>
    </row>
    <row r="172" spans="1:15" s="163" customFormat="1" ht="31.2">
      <c r="A172" s="114">
        <v>142</v>
      </c>
      <c r="B172" s="197" t="s">
        <v>180</v>
      </c>
      <c r="C172" s="110">
        <v>200</v>
      </c>
      <c r="D172" s="165">
        <v>5.7</v>
      </c>
      <c r="E172" s="165">
        <v>16.440000000000001</v>
      </c>
      <c r="F172" s="165">
        <v>35.97</v>
      </c>
      <c r="G172" s="165">
        <v>324.8</v>
      </c>
      <c r="H172" s="165">
        <v>0.14000000000000001</v>
      </c>
      <c r="I172" s="165">
        <v>42.8</v>
      </c>
      <c r="J172" s="165">
        <v>0</v>
      </c>
      <c r="K172" s="165">
        <v>0</v>
      </c>
      <c r="L172" s="165">
        <v>95</v>
      </c>
      <c r="M172" s="165">
        <v>0</v>
      </c>
      <c r="N172" s="165">
        <v>0</v>
      </c>
      <c r="O172" s="165">
        <v>3.23</v>
      </c>
    </row>
    <row r="173" spans="1:15">
      <c r="A173" s="114" t="s">
        <v>244</v>
      </c>
      <c r="B173" s="189" t="s">
        <v>243</v>
      </c>
      <c r="C173" s="110">
        <v>150</v>
      </c>
      <c r="D173" s="165">
        <v>3.19</v>
      </c>
      <c r="E173" s="165">
        <v>5.66</v>
      </c>
      <c r="F173" s="165">
        <v>26.02</v>
      </c>
      <c r="G173" s="165">
        <v>167.8</v>
      </c>
      <c r="H173" s="165">
        <v>0.03</v>
      </c>
      <c r="I173" s="165">
        <v>1</v>
      </c>
      <c r="J173" s="165">
        <v>20</v>
      </c>
      <c r="K173" s="165">
        <v>0</v>
      </c>
      <c r="L173" s="165">
        <v>18</v>
      </c>
      <c r="M173" s="165">
        <v>55.4</v>
      </c>
      <c r="N173" s="165">
        <v>26</v>
      </c>
      <c r="O173" s="165">
        <v>0.5</v>
      </c>
    </row>
    <row r="174" spans="1:15" ht="31.2">
      <c r="A174" s="114">
        <v>413</v>
      </c>
      <c r="B174" s="191" t="s">
        <v>204</v>
      </c>
      <c r="C174" s="115">
        <v>90</v>
      </c>
      <c r="D174" s="169">
        <v>2.2400000000000002</v>
      </c>
      <c r="E174" s="169">
        <v>8.66</v>
      </c>
      <c r="F174" s="169">
        <v>3.81</v>
      </c>
      <c r="G174" s="169">
        <v>95.4</v>
      </c>
      <c r="H174" s="169">
        <v>0</v>
      </c>
      <c r="I174" s="169">
        <v>2.63</v>
      </c>
      <c r="J174" s="169">
        <v>0</v>
      </c>
      <c r="K174" s="169">
        <v>0</v>
      </c>
      <c r="L174" s="169">
        <v>14.99</v>
      </c>
      <c r="M174" s="169">
        <v>0</v>
      </c>
      <c r="N174" s="169">
        <v>4.01</v>
      </c>
      <c r="O174" s="169">
        <v>0.83</v>
      </c>
    </row>
    <row r="175" spans="1:15">
      <c r="A175" s="114">
        <v>591</v>
      </c>
      <c r="B175" s="189" t="s">
        <v>195</v>
      </c>
      <c r="C175" s="110">
        <v>180</v>
      </c>
      <c r="D175" s="165">
        <v>0</v>
      </c>
      <c r="E175" s="165">
        <v>0</v>
      </c>
      <c r="F175" s="165">
        <v>30.54</v>
      </c>
      <c r="G175" s="165">
        <v>116.1</v>
      </c>
      <c r="H175" s="165">
        <v>0</v>
      </c>
      <c r="I175" s="165">
        <v>0</v>
      </c>
      <c r="J175" s="165">
        <v>0</v>
      </c>
      <c r="K175" s="165">
        <v>0</v>
      </c>
      <c r="L175" s="165">
        <v>0.61</v>
      </c>
      <c r="M175" s="165">
        <v>0</v>
      </c>
      <c r="N175" s="165">
        <v>0</v>
      </c>
      <c r="O175" s="165">
        <v>0.09</v>
      </c>
    </row>
    <row r="176" spans="1:15">
      <c r="A176" s="109" t="s">
        <v>54</v>
      </c>
      <c r="B176" s="189" t="s">
        <v>82</v>
      </c>
      <c r="C176" s="110">
        <v>45</v>
      </c>
      <c r="D176" s="165">
        <v>4.8</v>
      </c>
      <c r="E176" s="165">
        <v>2</v>
      </c>
      <c r="F176" s="165">
        <v>19.600000000000001</v>
      </c>
      <c r="G176" s="165">
        <v>123.3</v>
      </c>
      <c r="H176" s="165">
        <v>0.185</v>
      </c>
      <c r="I176" s="165">
        <v>0.09</v>
      </c>
      <c r="J176" s="165">
        <v>0</v>
      </c>
      <c r="K176" s="165">
        <v>8.5999999999999993E-2</v>
      </c>
      <c r="L176" s="165">
        <v>56.25</v>
      </c>
      <c r="M176" s="165">
        <v>58.1</v>
      </c>
      <c r="N176" s="165">
        <v>18.45</v>
      </c>
      <c r="O176" s="165">
        <v>1.62</v>
      </c>
    </row>
    <row r="177" spans="1:15">
      <c r="A177" s="109" t="s">
        <v>56</v>
      </c>
      <c r="B177" s="189" t="s">
        <v>83</v>
      </c>
      <c r="C177" s="110">
        <v>25</v>
      </c>
      <c r="D177" s="165">
        <v>1.9</v>
      </c>
      <c r="E177" s="165">
        <v>0.4</v>
      </c>
      <c r="F177" s="165">
        <v>9.4</v>
      </c>
      <c r="G177" s="165">
        <v>50.2</v>
      </c>
      <c r="H177" s="165">
        <v>0.05</v>
      </c>
      <c r="I177" s="165">
        <v>0</v>
      </c>
      <c r="J177" s="165">
        <v>0</v>
      </c>
      <c r="K177" s="165">
        <v>0.57499999999999996</v>
      </c>
      <c r="L177" s="165">
        <v>8.25</v>
      </c>
      <c r="M177" s="165">
        <v>48.5</v>
      </c>
      <c r="N177" s="165">
        <v>14.25</v>
      </c>
      <c r="O177" s="165">
        <v>1.125</v>
      </c>
    </row>
    <row r="178" spans="1:15">
      <c r="A178" s="109" t="s">
        <v>54</v>
      </c>
      <c r="B178" s="189" t="s">
        <v>141</v>
      </c>
      <c r="C178" s="110">
        <v>200</v>
      </c>
      <c r="D178" s="165">
        <v>1.8</v>
      </c>
      <c r="E178" s="165">
        <v>0.4</v>
      </c>
      <c r="F178" s="165">
        <v>16.2</v>
      </c>
      <c r="G178" s="165">
        <v>86</v>
      </c>
      <c r="H178" s="165">
        <v>0.08</v>
      </c>
      <c r="I178" s="165">
        <v>120</v>
      </c>
      <c r="J178" s="165">
        <v>16</v>
      </c>
      <c r="K178" s="165">
        <v>0.4</v>
      </c>
      <c r="L178" s="165">
        <v>68</v>
      </c>
      <c r="M178" s="165">
        <v>46</v>
      </c>
      <c r="N178" s="165">
        <v>26</v>
      </c>
      <c r="O178" s="165">
        <v>0.6</v>
      </c>
    </row>
    <row r="179" spans="1:15" ht="16.2">
      <c r="A179" s="109"/>
      <c r="B179" s="28" t="s">
        <v>84</v>
      </c>
      <c r="C179" s="149">
        <f>C178+C177+C176+C175+C174+C173+C172</f>
        <v>890</v>
      </c>
      <c r="D179" s="129">
        <f t="shared" ref="D179:O179" si="31">SUM(D172:D178)</f>
        <v>19.63</v>
      </c>
      <c r="E179" s="129">
        <f t="shared" si="31"/>
        <v>33.56</v>
      </c>
      <c r="F179" s="129">
        <f t="shared" si="31"/>
        <v>141.54</v>
      </c>
      <c r="G179" s="194">
        <f t="shared" si="31"/>
        <v>963.6</v>
      </c>
      <c r="H179" s="129">
        <f t="shared" si="31"/>
        <v>0.48499999999999999</v>
      </c>
      <c r="I179" s="129">
        <f t="shared" si="31"/>
        <v>166.52</v>
      </c>
      <c r="J179" s="129">
        <f t="shared" si="31"/>
        <v>36</v>
      </c>
      <c r="K179" s="129">
        <f t="shared" si="31"/>
        <v>1.0609999999999999</v>
      </c>
      <c r="L179" s="129">
        <f t="shared" si="31"/>
        <v>261.10000000000002</v>
      </c>
      <c r="M179" s="129">
        <f t="shared" si="31"/>
        <v>208</v>
      </c>
      <c r="N179" s="129">
        <f t="shared" si="31"/>
        <v>88.71</v>
      </c>
      <c r="O179" s="129">
        <f t="shared" si="31"/>
        <v>7.9949999999999992</v>
      </c>
    </row>
    <row r="180" spans="1:15">
      <c r="A180" s="109"/>
      <c r="B180" s="28" t="s">
        <v>139</v>
      </c>
      <c r="C180" s="110"/>
      <c r="D180" s="129"/>
      <c r="E180" s="129"/>
      <c r="F180" s="129"/>
      <c r="G180" s="129"/>
      <c r="H180" s="129"/>
      <c r="I180" s="129"/>
      <c r="J180" s="129"/>
      <c r="K180" s="129"/>
      <c r="L180" s="129"/>
      <c r="M180" s="129"/>
      <c r="N180" s="129"/>
      <c r="O180" s="129"/>
    </row>
    <row r="181" spans="1:15">
      <c r="A181" s="114" t="s">
        <v>191</v>
      </c>
      <c r="B181" s="189" t="s">
        <v>154</v>
      </c>
      <c r="C181" s="110">
        <v>180</v>
      </c>
      <c r="D181" s="165">
        <v>5.04</v>
      </c>
      <c r="E181" s="165">
        <v>5.74</v>
      </c>
      <c r="F181" s="165">
        <v>7.36</v>
      </c>
      <c r="G181" s="167">
        <v>101.02</v>
      </c>
      <c r="H181" s="165">
        <v>7.1999999999999995E-2</v>
      </c>
      <c r="I181" s="165">
        <v>1.26</v>
      </c>
      <c r="J181" s="165">
        <v>36</v>
      </c>
      <c r="K181" s="165">
        <v>0</v>
      </c>
      <c r="L181" s="165">
        <v>216</v>
      </c>
      <c r="M181" s="165">
        <v>162</v>
      </c>
      <c r="N181" s="165">
        <v>25.2</v>
      </c>
      <c r="O181" s="165">
        <v>0.18</v>
      </c>
    </row>
    <row r="182" spans="1:15">
      <c r="A182" s="114" t="s">
        <v>54</v>
      </c>
      <c r="B182" s="189" t="s">
        <v>209</v>
      </c>
      <c r="C182" s="110">
        <v>100</v>
      </c>
      <c r="D182" s="137">
        <v>9.6</v>
      </c>
      <c r="E182" s="137">
        <v>7.9</v>
      </c>
      <c r="F182" s="137">
        <v>35.799999999999997</v>
      </c>
      <c r="G182" s="137">
        <v>244.1</v>
      </c>
      <c r="H182" s="137">
        <v>0.05</v>
      </c>
      <c r="I182" s="137">
        <v>7.0000000000000007E-2</v>
      </c>
      <c r="J182" s="137">
        <v>90</v>
      </c>
      <c r="K182" s="137">
        <v>1</v>
      </c>
      <c r="L182" s="137">
        <v>60.9</v>
      </c>
      <c r="M182" s="137">
        <v>101.9</v>
      </c>
      <c r="N182" s="137">
        <v>11.6</v>
      </c>
      <c r="O182" s="137">
        <v>0.8</v>
      </c>
    </row>
    <row r="183" spans="1:15">
      <c r="A183" s="114" t="s">
        <v>54</v>
      </c>
      <c r="B183" s="191" t="s">
        <v>145</v>
      </c>
      <c r="C183" s="110">
        <v>120</v>
      </c>
      <c r="D183" s="169">
        <v>0.3</v>
      </c>
      <c r="E183" s="169">
        <v>0.2</v>
      </c>
      <c r="F183" s="169">
        <v>13.7</v>
      </c>
      <c r="G183" s="169">
        <v>62.4</v>
      </c>
      <c r="H183" s="169">
        <v>0.02</v>
      </c>
      <c r="I183" s="169">
        <v>5.52</v>
      </c>
      <c r="J183" s="169">
        <v>3.6</v>
      </c>
      <c r="K183" s="169">
        <v>0.216</v>
      </c>
      <c r="L183" s="169">
        <v>7.2</v>
      </c>
      <c r="M183" s="169">
        <v>13.2</v>
      </c>
      <c r="N183" s="169">
        <v>6</v>
      </c>
      <c r="O183" s="169">
        <v>0.14399999999999999</v>
      </c>
    </row>
    <row r="184" spans="1:15" ht="16.2">
      <c r="A184" s="109"/>
      <c r="B184" s="28" t="s">
        <v>142</v>
      </c>
      <c r="C184" s="149">
        <f>C181+C182+C183</f>
        <v>400</v>
      </c>
      <c r="D184" s="129">
        <f>SUM(D181:D183)</f>
        <v>14.940000000000001</v>
      </c>
      <c r="E184" s="129">
        <f t="shared" ref="E184:O184" si="32">SUM(E181:E183)</f>
        <v>13.84</v>
      </c>
      <c r="F184" s="129">
        <f t="shared" si="32"/>
        <v>56.86</v>
      </c>
      <c r="G184" s="129">
        <f t="shared" si="32"/>
        <v>407.52</v>
      </c>
      <c r="H184" s="129">
        <f t="shared" si="32"/>
        <v>0.14199999999999999</v>
      </c>
      <c r="I184" s="129">
        <f t="shared" si="32"/>
        <v>6.85</v>
      </c>
      <c r="J184" s="129">
        <f t="shared" si="32"/>
        <v>129.6</v>
      </c>
      <c r="K184" s="129">
        <f t="shared" si="32"/>
        <v>1.216</v>
      </c>
      <c r="L184" s="129">
        <f t="shared" si="32"/>
        <v>284.09999999999997</v>
      </c>
      <c r="M184" s="129">
        <f t="shared" si="32"/>
        <v>277.09999999999997</v>
      </c>
      <c r="N184" s="129">
        <f t="shared" si="32"/>
        <v>42.8</v>
      </c>
      <c r="O184" s="129">
        <f t="shared" si="32"/>
        <v>1.1239999999999999</v>
      </c>
    </row>
    <row r="185" spans="1:15" s="163" customFormat="1" ht="16.2">
      <c r="A185" s="109"/>
      <c r="B185" s="28" t="s">
        <v>174</v>
      </c>
      <c r="C185" s="122">
        <f t="shared" ref="C185:O185" si="33">C184+C179+C170</f>
        <v>1836</v>
      </c>
      <c r="D185" s="122">
        <f t="shared" si="33"/>
        <v>56.230000000000004</v>
      </c>
      <c r="E185" s="122">
        <f t="shared" si="33"/>
        <v>64.469000000000008</v>
      </c>
      <c r="F185" s="122">
        <f t="shared" si="33"/>
        <v>277.63</v>
      </c>
      <c r="G185" s="122">
        <f t="shared" si="33"/>
        <v>1875.1799999999998</v>
      </c>
      <c r="H185" s="122">
        <f t="shared" si="33"/>
        <v>0.98</v>
      </c>
      <c r="I185" s="122">
        <f t="shared" si="33"/>
        <v>213.57</v>
      </c>
      <c r="J185" s="122">
        <f t="shared" si="33"/>
        <v>175.6</v>
      </c>
      <c r="K185" s="122">
        <f t="shared" si="33"/>
        <v>2.9940000000000002</v>
      </c>
      <c r="L185" s="122">
        <f t="shared" si="33"/>
        <v>674.80000000000007</v>
      </c>
      <c r="M185" s="122">
        <f t="shared" si="33"/>
        <v>625</v>
      </c>
      <c r="N185" s="122">
        <f t="shared" si="33"/>
        <v>177.31</v>
      </c>
      <c r="O185" s="122">
        <f t="shared" si="33"/>
        <v>14.338999999999999</v>
      </c>
    </row>
    <row r="186" spans="1:15" s="163" customFormat="1">
      <c r="A186" s="216" t="s">
        <v>226</v>
      </c>
      <c r="B186" s="217"/>
      <c r="C186" s="217"/>
      <c r="D186" s="217"/>
      <c r="E186" s="217"/>
      <c r="F186" s="217"/>
      <c r="G186" s="217"/>
      <c r="H186" s="217"/>
      <c r="I186" s="217"/>
      <c r="J186" s="217"/>
      <c r="K186" s="217"/>
      <c r="L186" s="217"/>
      <c r="M186" s="217"/>
      <c r="N186" s="217"/>
      <c r="O186" s="218"/>
    </row>
    <row r="187" spans="1:15">
      <c r="A187" s="225" t="s">
        <v>70</v>
      </c>
      <c r="B187" s="227" t="s">
        <v>71</v>
      </c>
      <c r="C187" s="225" t="s">
        <v>62</v>
      </c>
      <c r="D187" s="222" t="s">
        <v>72</v>
      </c>
      <c r="E187" s="223"/>
      <c r="F187" s="224"/>
      <c r="G187" s="130" t="s">
        <v>73</v>
      </c>
      <c r="H187" s="130"/>
      <c r="I187" s="222" t="s">
        <v>190</v>
      </c>
      <c r="J187" s="223"/>
      <c r="K187" s="223"/>
      <c r="L187" s="223"/>
      <c r="M187" s="223"/>
      <c r="N187" s="223"/>
      <c r="O187" s="224"/>
    </row>
    <row r="188" spans="1:15" s="163" customFormat="1">
      <c r="A188" s="226"/>
      <c r="B188" s="228"/>
      <c r="C188" s="226"/>
      <c r="D188" s="130" t="s">
        <v>16</v>
      </c>
      <c r="E188" s="130" t="s">
        <v>17</v>
      </c>
      <c r="F188" s="130" t="s">
        <v>18</v>
      </c>
      <c r="G188" s="130" t="s">
        <v>74</v>
      </c>
      <c r="H188" s="130" t="s">
        <v>75</v>
      </c>
      <c r="I188" s="130" t="s">
        <v>20</v>
      </c>
      <c r="J188" s="130" t="s">
        <v>21</v>
      </c>
      <c r="K188" s="130" t="s">
        <v>76</v>
      </c>
      <c r="L188" s="130" t="s">
        <v>77</v>
      </c>
      <c r="M188" s="130" t="s">
        <v>23</v>
      </c>
      <c r="N188" s="130" t="s">
        <v>24</v>
      </c>
      <c r="O188" s="130" t="s">
        <v>25</v>
      </c>
    </row>
    <row r="189" spans="1:15">
      <c r="A189" s="109"/>
      <c r="B189" s="28" t="s">
        <v>78</v>
      </c>
      <c r="C189" s="28"/>
      <c r="D189" s="130"/>
      <c r="E189" s="130"/>
      <c r="F189" s="130"/>
      <c r="G189" s="130"/>
      <c r="H189" s="130"/>
      <c r="I189" s="130"/>
      <c r="J189" s="130"/>
      <c r="K189" s="130"/>
      <c r="L189" s="130"/>
      <c r="M189" s="130"/>
      <c r="N189" s="130"/>
      <c r="O189" s="130"/>
    </row>
    <row r="190" spans="1:15" s="163" customFormat="1" ht="31.2">
      <c r="A190" s="114">
        <v>265</v>
      </c>
      <c r="B190" s="189" t="s">
        <v>166</v>
      </c>
      <c r="C190" s="110" t="s">
        <v>241</v>
      </c>
      <c r="D190" s="165">
        <v>13.96</v>
      </c>
      <c r="E190" s="165">
        <v>7.6</v>
      </c>
      <c r="F190" s="165">
        <v>60.4</v>
      </c>
      <c r="G190" s="165">
        <v>394.95</v>
      </c>
      <c r="H190" s="165">
        <v>0.1</v>
      </c>
      <c r="I190" s="165">
        <v>0.41</v>
      </c>
      <c r="J190" s="165">
        <v>40</v>
      </c>
      <c r="K190" s="165">
        <v>0</v>
      </c>
      <c r="L190" s="165">
        <v>175.1</v>
      </c>
      <c r="M190" s="165">
        <v>130</v>
      </c>
      <c r="N190" s="165">
        <v>49.45</v>
      </c>
      <c r="O190" s="165">
        <v>2.89</v>
      </c>
    </row>
    <row r="191" spans="1:15">
      <c r="A191" s="114" t="s">
        <v>193</v>
      </c>
      <c r="B191" s="189" t="s">
        <v>153</v>
      </c>
      <c r="C191" s="110">
        <v>20</v>
      </c>
      <c r="D191" s="165">
        <v>4.6399999999999997</v>
      </c>
      <c r="E191" s="165">
        <v>5.9200000000000008</v>
      </c>
      <c r="F191" s="165">
        <v>0</v>
      </c>
      <c r="G191" s="165">
        <v>72.72</v>
      </c>
      <c r="H191" s="165">
        <v>0</v>
      </c>
      <c r="I191" s="165">
        <v>0.25600000000000001</v>
      </c>
      <c r="J191" s="165">
        <v>69.36</v>
      </c>
      <c r="K191" s="165">
        <v>0</v>
      </c>
      <c r="L191" s="165">
        <v>332.8</v>
      </c>
      <c r="M191" s="165">
        <v>20</v>
      </c>
      <c r="N191" s="165">
        <v>18.68</v>
      </c>
      <c r="O191" s="165">
        <v>0.25600000000000001</v>
      </c>
    </row>
    <row r="192" spans="1:15">
      <c r="A192" s="114">
        <v>642</v>
      </c>
      <c r="B192" s="189" t="s">
        <v>151</v>
      </c>
      <c r="C192" s="110">
        <v>180</v>
      </c>
      <c r="D192" s="165">
        <v>4.05</v>
      </c>
      <c r="E192" s="165">
        <v>6.03</v>
      </c>
      <c r="F192" s="165">
        <v>14.7</v>
      </c>
      <c r="G192" s="165">
        <v>128.30000000000001</v>
      </c>
      <c r="H192" s="165">
        <v>0</v>
      </c>
      <c r="I192" s="165">
        <v>1.35</v>
      </c>
      <c r="J192" s="165">
        <v>0</v>
      </c>
      <c r="K192" s="165">
        <v>0</v>
      </c>
      <c r="L192" s="165">
        <v>167</v>
      </c>
      <c r="M192" s="165">
        <v>0</v>
      </c>
      <c r="N192" s="165">
        <v>21.87</v>
      </c>
      <c r="O192" s="165">
        <v>0.46</v>
      </c>
    </row>
    <row r="193" spans="1:15" ht="31.2">
      <c r="A193" s="114" t="s">
        <v>191</v>
      </c>
      <c r="B193" s="189" t="s">
        <v>207</v>
      </c>
      <c r="C193" s="110">
        <v>100</v>
      </c>
      <c r="D193" s="165">
        <v>2.8</v>
      </c>
      <c r="E193" s="165">
        <v>3.2</v>
      </c>
      <c r="F193" s="165">
        <v>4.0999999999999996</v>
      </c>
      <c r="G193" s="167">
        <v>59</v>
      </c>
      <c r="H193" s="165">
        <v>0</v>
      </c>
      <c r="I193" s="165">
        <v>0.7</v>
      </c>
      <c r="J193" s="165">
        <v>40</v>
      </c>
      <c r="K193" s="165">
        <v>0</v>
      </c>
      <c r="L193" s="165">
        <v>120</v>
      </c>
      <c r="M193" s="165">
        <v>180</v>
      </c>
      <c r="N193" s="165">
        <v>114</v>
      </c>
      <c r="O193" s="165">
        <v>0.1</v>
      </c>
    </row>
    <row r="194" spans="1:15">
      <c r="A194" s="114" t="s">
        <v>54</v>
      </c>
      <c r="B194" s="189" t="s">
        <v>82</v>
      </c>
      <c r="C194" s="110">
        <v>30</v>
      </c>
      <c r="D194" s="165">
        <v>3.2</v>
      </c>
      <c r="E194" s="165">
        <v>1.4</v>
      </c>
      <c r="F194" s="165">
        <v>13.1</v>
      </c>
      <c r="G194" s="165">
        <v>82.2</v>
      </c>
      <c r="H194" s="165">
        <v>0.123</v>
      </c>
      <c r="I194" s="165">
        <v>0.06</v>
      </c>
      <c r="J194" s="165">
        <v>0</v>
      </c>
      <c r="K194" s="165">
        <v>5.7000000000000002E-2</v>
      </c>
      <c r="L194" s="165">
        <v>37.5</v>
      </c>
      <c r="M194" s="165">
        <v>38.700000000000003</v>
      </c>
      <c r="N194" s="165">
        <v>12.3</v>
      </c>
      <c r="O194" s="165">
        <v>1.08</v>
      </c>
    </row>
    <row r="195" spans="1:15" s="163" customFormat="1" ht="16.2">
      <c r="A195" s="109"/>
      <c r="B195" s="28" t="s">
        <v>80</v>
      </c>
      <c r="C195" s="149">
        <f>C194+C193+C192+C191+150+30</f>
        <v>510</v>
      </c>
      <c r="D195" s="129">
        <f>SUM(D190:D194)</f>
        <v>28.650000000000002</v>
      </c>
      <c r="E195" s="129">
        <f t="shared" ref="E195:O195" si="34">SUM(E190:E194)</f>
        <v>24.15</v>
      </c>
      <c r="F195" s="129">
        <f t="shared" si="34"/>
        <v>92.299999999999983</v>
      </c>
      <c r="G195" s="194">
        <f>SUM(G190:G194)</f>
        <v>737.17000000000007</v>
      </c>
      <c r="H195" s="129">
        <f t="shared" si="34"/>
        <v>0.223</v>
      </c>
      <c r="I195" s="129">
        <f t="shared" si="34"/>
        <v>2.7760000000000002</v>
      </c>
      <c r="J195" s="129">
        <f t="shared" si="34"/>
        <v>149.36000000000001</v>
      </c>
      <c r="K195" s="129">
        <f t="shared" si="34"/>
        <v>5.7000000000000002E-2</v>
      </c>
      <c r="L195" s="129">
        <f t="shared" si="34"/>
        <v>832.4</v>
      </c>
      <c r="M195" s="129">
        <f t="shared" si="34"/>
        <v>368.7</v>
      </c>
      <c r="N195" s="129">
        <f t="shared" si="34"/>
        <v>216.3</v>
      </c>
      <c r="O195" s="129">
        <f t="shared" si="34"/>
        <v>4.7859999999999996</v>
      </c>
    </row>
    <row r="196" spans="1:15">
      <c r="A196" s="109"/>
      <c r="B196" s="28" t="s">
        <v>81</v>
      </c>
      <c r="C196" s="110"/>
      <c r="D196" s="170"/>
      <c r="E196" s="170"/>
      <c r="F196" s="170"/>
      <c r="G196" s="170"/>
      <c r="H196" s="170"/>
      <c r="I196" s="170"/>
      <c r="J196" s="170"/>
      <c r="K196" s="170"/>
      <c r="L196" s="170"/>
      <c r="M196" s="170"/>
      <c r="N196" s="170"/>
      <c r="O196" s="170"/>
    </row>
    <row r="197" spans="1:15" ht="31.2">
      <c r="A197" s="114">
        <v>46</v>
      </c>
      <c r="B197" s="189" t="s">
        <v>106</v>
      </c>
      <c r="C197" s="115">
        <v>200</v>
      </c>
      <c r="D197" s="165">
        <v>3</v>
      </c>
      <c r="E197" s="165">
        <v>2.63</v>
      </c>
      <c r="F197" s="165">
        <v>13.47</v>
      </c>
      <c r="G197" s="165">
        <v>89.55</v>
      </c>
      <c r="H197" s="165">
        <v>0</v>
      </c>
      <c r="I197" s="165">
        <v>10.9</v>
      </c>
      <c r="J197" s="165">
        <v>0</v>
      </c>
      <c r="K197" s="165">
        <v>0</v>
      </c>
      <c r="L197" s="165">
        <v>22.47</v>
      </c>
      <c r="M197" s="165">
        <v>0</v>
      </c>
      <c r="N197" s="165">
        <v>11.8</v>
      </c>
      <c r="O197" s="165">
        <v>1.22</v>
      </c>
    </row>
    <row r="198" spans="1:15" ht="31.2">
      <c r="A198" s="114">
        <v>413</v>
      </c>
      <c r="B198" s="191" t="s">
        <v>163</v>
      </c>
      <c r="C198" s="115" t="s">
        <v>239</v>
      </c>
      <c r="D198" s="169">
        <v>10.32</v>
      </c>
      <c r="E198" s="169">
        <v>15.61</v>
      </c>
      <c r="F198" s="169">
        <v>4.3099999999999996</v>
      </c>
      <c r="G198" s="169">
        <v>220.2</v>
      </c>
      <c r="H198" s="169">
        <v>0</v>
      </c>
      <c r="I198" s="169">
        <v>0</v>
      </c>
      <c r="J198" s="169">
        <v>0</v>
      </c>
      <c r="K198" s="169">
        <v>0</v>
      </c>
      <c r="L198" s="169">
        <v>27.75</v>
      </c>
      <c r="M198" s="169">
        <v>0</v>
      </c>
      <c r="N198" s="169">
        <v>75.36</v>
      </c>
      <c r="O198" s="169">
        <v>1.8</v>
      </c>
    </row>
    <row r="199" spans="1:15">
      <c r="A199" s="114">
        <v>482</v>
      </c>
      <c r="B199" s="189" t="s">
        <v>168</v>
      </c>
      <c r="C199" s="115">
        <v>150</v>
      </c>
      <c r="D199" s="165">
        <v>3</v>
      </c>
      <c r="E199" s="165">
        <v>13.8</v>
      </c>
      <c r="F199" s="165">
        <v>4.95</v>
      </c>
      <c r="G199" s="165">
        <v>113</v>
      </c>
      <c r="H199" s="165">
        <v>0</v>
      </c>
      <c r="I199" s="165">
        <v>25.5</v>
      </c>
      <c r="J199" s="165">
        <v>0</v>
      </c>
      <c r="K199" s="165">
        <v>0</v>
      </c>
      <c r="L199" s="165">
        <v>87</v>
      </c>
      <c r="M199" s="165">
        <v>0</v>
      </c>
      <c r="N199" s="165">
        <v>29.26</v>
      </c>
      <c r="O199" s="165">
        <v>1.21</v>
      </c>
    </row>
    <row r="200" spans="1:15">
      <c r="A200" s="114" t="s">
        <v>56</v>
      </c>
      <c r="B200" s="192" t="s">
        <v>136</v>
      </c>
      <c r="C200" s="110">
        <v>180</v>
      </c>
      <c r="D200" s="165">
        <v>1.04</v>
      </c>
      <c r="E200" s="165">
        <v>0</v>
      </c>
      <c r="F200" s="165">
        <v>22.96</v>
      </c>
      <c r="G200" s="165">
        <v>94.68</v>
      </c>
      <c r="H200" s="165">
        <v>3.5999999999999997E-2</v>
      </c>
      <c r="I200" s="165">
        <v>19.940000000000001</v>
      </c>
      <c r="J200" s="165">
        <v>0</v>
      </c>
      <c r="K200" s="165">
        <v>0</v>
      </c>
      <c r="L200" s="165">
        <v>23.4</v>
      </c>
      <c r="M200" s="165">
        <v>0</v>
      </c>
      <c r="N200" s="165">
        <v>0</v>
      </c>
      <c r="O200" s="165">
        <v>0.37</v>
      </c>
    </row>
    <row r="201" spans="1:15">
      <c r="A201" s="114" t="s">
        <v>54</v>
      </c>
      <c r="B201" s="189" t="s">
        <v>82</v>
      </c>
      <c r="C201" s="115">
        <v>45</v>
      </c>
      <c r="D201" s="165">
        <v>4.8</v>
      </c>
      <c r="E201" s="165">
        <v>2</v>
      </c>
      <c r="F201" s="165">
        <v>19.600000000000001</v>
      </c>
      <c r="G201" s="165">
        <v>123.3</v>
      </c>
      <c r="H201" s="165">
        <v>0.185</v>
      </c>
      <c r="I201" s="165">
        <v>0.09</v>
      </c>
      <c r="J201" s="165">
        <v>0</v>
      </c>
      <c r="K201" s="165">
        <v>8.5999999999999993E-2</v>
      </c>
      <c r="L201" s="165">
        <v>56.25</v>
      </c>
      <c r="M201" s="165">
        <v>58.1</v>
      </c>
      <c r="N201" s="165">
        <v>18.45</v>
      </c>
      <c r="O201" s="165">
        <v>1.62</v>
      </c>
    </row>
    <row r="202" spans="1:15">
      <c r="A202" s="114" t="s">
        <v>54</v>
      </c>
      <c r="B202" s="189" t="s">
        <v>79</v>
      </c>
      <c r="C202" s="115">
        <v>25</v>
      </c>
      <c r="D202" s="165">
        <v>1.9</v>
      </c>
      <c r="E202" s="165">
        <v>0.4</v>
      </c>
      <c r="F202" s="165">
        <v>9.4</v>
      </c>
      <c r="G202" s="165">
        <v>50.2</v>
      </c>
      <c r="H202" s="165">
        <v>0.05</v>
      </c>
      <c r="I202" s="165">
        <v>0</v>
      </c>
      <c r="J202" s="165">
        <v>0</v>
      </c>
      <c r="K202" s="165">
        <v>0.57499999999999996</v>
      </c>
      <c r="L202" s="165">
        <v>8.25</v>
      </c>
      <c r="M202" s="165">
        <v>48.5</v>
      </c>
      <c r="N202" s="165">
        <v>14.25</v>
      </c>
      <c r="O202" s="165">
        <v>1.125</v>
      </c>
    </row>
    <row r="203" spans="1:15" ht="16.2">
      <c r="A203" s="109"/>
      <c r="B203" s="28" t="s">
        <v>84</v>
      </c>
      <c r="C203" s="149">
        <f>C197+75+50+C199+C200+C201+C202</f>
        <v>725</v>
      </c>
      <c r="D203" s="129">
        <f>SUM(D197:D202)</f>
        <v>24.06</v>
      </c>
      <c r="E203" s="129">
        <f t="shared" ref="E203:O203" si="35">SUM(E197:E202)</f>
        <v>34.44</v>
      </c>
      <c r="F203" s="129">
        <f t="shared" si="35"/>
        <v>74.69</v>
      </c>
      <c r="G203" s="194">
        <f>SUM(G197:G202)</f>
        <v>690.93000000000006</v>
      </c>
      <c r="H203" s="129">
        <f t="shared" si="35"/>
        <v>0.27100000000000002</v>
      </c>
      <c r="I203" s="129">
        <f t="shared" si="35"/>
        <v>56.430000000000007</v>
      </c>
      <c r="J203" s="129">
        <f t="shared" si="35"/>
        <v>0</v>
      </c>
      <c r="K203" s="129">
        <f t="shared" si="35"/>
        <v>0.66099999999999992</v>
      </c>
      <c r="L203" s="129">
        <f t="shared" si="35"/>
        <v>225.12</v>
      </c>
      <c r="M203" s="129">
        <f t="shared" si="35"/>
        <v>106.6</v>
      </c>
      <c r="N203" s="129">
        <f t="shared" si="35"/>
        <v>149.12</v>
      </c>
      <c r="O203" s="129">
        <f t="shared" si="35"/>
        <v>7.3450000000000006</v>
      </c>
    </row>
    <row r="204" spans="1:15">
      <c r="A204" s="109"/>
      <c r="B204" s="28" t="s">
        <v>139</v>
      </c>
      <c r="C204" s="110"/>
      <c r="D204" s="129"/>
      <c r="E204" s="129"/>
      <c r="F204" s="129"/>
      <c r="G204" s="129"/>
      <c r="H204" s="129"/>
      <c r="I204" s="129"/>
      <c r="J204" s="129"/>
      <c r="K204" s="129"/>
      <c r="L204" s="129"/>
      <c r="M204" s="129"/>
      <c r="N204" s="129"/>
      <c r="O204" s="129"/>
    </row>
    <row r="205" spans="1:15">
      <c r="A205" s="114">
        <v>385</v>
      </c>
      <c r="B205" s="189" t="s">
        <v>143</v>
      </c>
      <c r="C205" s="110">
        <v>180</v>
      </c>
      <c r="D205" s="135">
        <v>5.04</v>
      </c>
      <c r="E205" s="135">
        <v>5.76</v>
      </c>
      <c r="F205" s="135">
        <v>8.4600000000000009</v>
      </c>
      <c r="G205" s="135">
        <v>104.4</v>
      </c>
      <c r="H205" s="135">
        <v>7.1999999999999995E-2</v>
      </c>
      <c r="I205" s="135">
        <v>2.34</v>
      </c>
      <c r="J205" s="135">
        <v>5.3999999999999999E-2</v>
      </c>
      <c r="K205" s="135">
        <v>0.27</v>
      </c>
      <c r="L205" s="135">
        <v>216</v>
      </c>
      <c r="M205" s="135">
        <v>162</v>
      </c>
      <c r="N205" s="135">
        <v>25.23</v>
      </c>
      <c r="O205" s="135">
        <v>0.11</v>
      </c>
    </row>
    <row r="206" spans="1:15">
      <c r="A206" s="114" t="s">
        <v>54</v>
      </c>
      <c r="B206" s="189" t="s">
        <v>181</v>
      </c>
      <c r="C206" s="110">
        <v>100</v>
      </c>
      <c r="D206" s="137">
        <v>6.6</v>
      </c>
      <c r="E206" s="137">
        <v>14.36</v>
      </c>
      <c r="F206" s="137">
        <v>41.13</v>
      </c>
      <c r="G206" s="137">
        <v>320</v>
      </c>
      <c r="H206" s="137">
        <v>0.16</v>
      </c>
      <c r="I206" s="137">
        <v>0.04</v>
      </c>
      <c r="J206" s="137">
        <v>0</v>
      </c>
      <c r="K206" s="137">
        <v>4.71</v>
      </c>
      <c r="L206" s="137">
        <v>21.3</v>
      </c>
      <c r="M206" s="137">
        <v>76.8</v>
      </c>
      <c r="N206" s="137">
        <v>28.2</v>
      </c>
      <c r="O206" s="137">
        <v>1.39</v>
      </c>
    </row>
    <row r="207" spans="1:15" ht="31.2">
      <c r="A207" s="109" t="s">
        <v>54</v>
      </c>
      <c r="B207" s="189" t="s">
        <v>202</v>
      </c>
      <c r="C207" s="110">
        <v>17</v>
      </c>
      <c r="D207" s="165">
        <v>0.7</v>
      </c>
      <c r="E207" s="165">
        <v>4.5</v>
      </c>
      <c r="F207" s="165">
        <v>10.1</v>
      </c>
      <c r="G207" s="165">
        <v>83.5</v>
      </c>
      <c r="H207" s="165">
        <v>5.0000000000000001E-3</v>
      </c>
      <c r="I207" s="165">
        <v>0</v>
      </c>
      <c r="J207" s="165">
        <v>0</v>
      </c>
      <c r="K207" s="165">
        <v>0.39100000000000001</v>
      </c>
      <c r="L207" s="165">
        <v>4.76</v>
      </c>
      <c r="M207" s="165">
        <v>16.2</v>
      </c>
      <c r="N207" s="165">
        <v>16.829999999999998</v>
      </c>
      <c r="O207" s="165">
        <v>0.51</v>
      </c>
    </row>
    <row r="208" spans="1:15" ht="16.2">
      <c r="A208" s="109"/>
      <c r="B208" s="28" t="s">
        <v>142</v>
      </c>
      <c r="C208" s="149">
        <f>C205+C206+C207</f>
        <v>297</v>
      </c>
      <c r="D208" s="129">
        <f t="shared" ref="D208:O208" si="36">SUM(D205:D207)</f>
        <v>12.34</v>
      </c>
      <c r="E208" s="129">
        <f t="shared" si="36"/>
        <v>24.619999999999997</v>
      </c>
      <c r="F208" s="129">
        <f t="shared" si="36"/>
        <v>59.690000000000005</v>
      </c>
      <c r="G208" s="129">
        <f t="shared" si="36"/>
        <v>507.9</v>
      </c>
      <c r="H208" s="129">
        <f t="shared" si="36"/>
        <v>0.23699999999999999</v>
      </c>
      <c r="I208" s="129">
        <f t="shared" si="36"/>
        <v>2.38</v>
      </c>
      <c r="J208" s="129">
        <f t="shared" si="36"/>
        <v>5.3999999999999999E-2</v>
      </c>
      <c r="K208" s="129">
        <f t="shared" si="36"/>
        <v>5.3710000000000004</v>
      </c>
      <c r="L208" s="129">
        <f t="shared" si="36"/>
        <v>242.06</v>
      </c>
      <c r="M208" s="129">
        <f t="shared" si="36"/>
        <v>255</v>
      </c>
      <c r="N208" s="129">
        <f t="shared" si="36"/>
        <v>70.259999999999991</v>
      </c>
      <c r="O208" s="129">
        <f t="shared" si="36"/>
        <v>2.0099999999999998</v>
      </c>
    </row>
    <row r="209" spans="1:15" s="163" customFormat="1" ht="16.2">
      <c r="A209" s="109"/>
      <c r="B209" s="28" t="s">
        <v>174</v>
      </c>
      <c r="C209" s="122">
        <f t="shared" ref="C209:O209" si="37">C208+C203+C195</f>
        <v>1532</v>
      </c>
      <c r="D209" s="122">
        <f t="shared" si="37"/>
        <v>65.05</v>
      </c>
      <c r="E209" s="122">
        <f t="shared" si="37"/>
        <v>83.21</v>
      </c>
      <c r="F209" s="122">
        <f t="shared" si="37"/>
        <v>226.67999999999998</v>
      </c>
      <c r="G209" s="122">
        <f t="shared" si="37"/>
        <v>1936</v>
      </c>
      <c r="H209" s="122">
        <f t="shared" si="37"/>
        <v>0.73099999999999998</v>
      </c>
      <c r="I209" s="122">
        <f t="shared" si="37"/>
        <v>61.586000000000013</v>
      </c>
      <c r="J209" s="122">
        <f t="shared" si="37"/>
        <v>149.41400000000002</v>
      </c>
      <c r="K209" s="122">
        <f t="shared" si="37"/>
        <v>6.0890000000000004</v>
      </c>
      <c r="L209" s="122">
        <f t="shared" si="37"/>
        <v>1299.58</v>
      </c>
      <c r="M209" s="122">
        <f t="shared" si="37"/>
        <v>730.3</v>
      </c>
      <c r="N209" s="122">
        <f t="shared" si="37"/>
        <v>435.68</v>
      </c>
      <c r="O209" s="122">
        <f t="shared" si="37"/>
        <v>14.141</v>
      </c>
    </row>
    <row r="210" spans="1:15" s="163" customFormat="1">
      <c r="A210" s="216" t="s">
        <v>227</v>
      </c>
      <c r="B210" s="217"/>
      <c r="C210" s="217"/>
      <c r="D210" s="217"/>
      <c r="E210" s="217"/>
      <c r="F210" s="217"/>
      <c r="G210" s="217"/>
      <c r="H210" s="217"/>
      <c r="I210" s="217"/>
      <c r="J210" s="217"/>
      <c r="K210" s="217"/>
      <c r="L210" s="217"/>
      <c r="M210" s="217"/>
      <c r="N210" s="217"/>
      <c r="O210" s="218"/>
    </row>
    <row r="211" spans="1:15">
      <c r="A211" s="225" t="s">
        <v>70</v>
      </c>
      <c r="B211" s="227" t="s">
        <v>71</v>
      </c>
      <c r="C211" s="225" t="s">
        <v>62</v>
      </c>
      <c r="D211" s="222" t="s">
        <v>72</v>
      </c>
      <c r="E211" s="223"/>
      <c r="F211" s="224"/>
      <c r="G211" s="130" t="s">
        <v>73</v>
      </c>
      <c r="H211" s="130"/>
      <c r="I211" s="222" t="s">
        <v>190</v>
      </c>
      <c r="J211" s="223"/>
      <c r="K211" s="223"/>
      <c r="L211" s="223"/>
      <c r="M211" s="223"/>
      <c r="N211" s="223"/>
      <c r="O211" s="224"/>
    </row>
    <row r="212" spans="1:15" s="168" customFormat="1">
      <c r="A212" s="226"/>
      <c r="B212" s="228"/>
      <c r="C212" s="226"/>
      <c r="D212" s="130" t="s">
        <v>16</v>
      </c>
      <c r="E212" s="130" t="s">
        <v>17</v>
      </c>
      <c r="F212" s="130" t="s">
        <v>18</v>
      </c>
      <c r="G212" s="130" t="s">
        <v>74</v>
      </c>
      <c r="H212" s="130" t="s">
        <v>75</v>
      </c>
      <c r="I212" s="130" t="s">
        <v>20</v>
      </c>
      <c r="J212" s="130" t="s">
        <v>21</v>
      </c>
      <c r="K212" s="130" t="s">
        <v>76</v>
      </c>
      <c r="L212" s="130" t="s">
        <v>77</v>
      </c>
      <c r="M212" s="130" t="s">
        <v>23</v>
      </c>
      <c r="N212" s="130" t="s">
        <v>24</v>
      </c>
      <c r="O212" s="130" t="s">
        <v>25</v>
      </c>
    </row>
    <row r="213" spans="1:15" s="168" customFormat="1">
      <c r="A213" s="28"/>
      <c r="B213" s="28" t="s">
        <v>78</v>
      </c>
      <c r="C213" s="28"/>
      <c r="D213" s="130"/>
      <c r="E213" s="130"/>
      <c r="F213" s="130"/>
      <c r="G213" s="130"/>
      <c r="H213" s="130"/>
      <c r="I213" s="130"/>
      <c r="J213" s="130"/>
      <c r="K213" s="130"/>
      <c r="L213" s="130"/>
      <c r="M213" s="130"/>
      <c r="N213" s="130"/>
      <c r="O213" s="130"/>
    </row>
    <row r="214" spans="1:15" s="163" customFormat="1" ht="46.8">
      <c r="A214" s="204">
        <v>71</v>
      </c>
      <c r="B214" s="191" t="s">
        <v>251</v>
      </c>
      <c r="C214" s="201">
        <v>60</v>
      </c>
      <c r="D214" s="139">
        <v>0.5</v>
      </c>
      <c r="E214" s="139">
        <v>0.1</v>
      </c>
      <c r="F214" s="139">
        <v>1.5</v>
      </c>
      <c r="G214" s="139">
        <v>8.4</v>
      </c>
      <c r="H214" s="139">
        <v>0</v>
      </c>
      <c r="I214" s="139">
        <v>6</v>
      </c>
      <c r="J214" s="139">
        <v>0</v>
      </c>
      <c r="K214" s="139">
        <v>0</v>
      </c>
      <c r="L214" s="139">
        <v>13.8</v>
      </c>
      <c r="M214" s="139">
        <v>0</v>
      </c>
      <c r="N214" s="139">
        <v>8.4</v>
      </c>
      <c r="O214" s="139">
        <v>0.36</v>
      </c>
    </row>
    <row r="215" spans="1:15" s="163" customFormat="1" ht="31.2">
      <c r="A215" s="114">
        <v>70</v>
      </c>
      <c r="B215" s="191" t="s">
        <v>247</v>
      </c>
      <c r="C215" s="115">
        <v>60</v>
      </c>
      <c r="D215" s="169">
        <v>0.5</v>
      </c>
      <c r="E215" s="169">
        <v>7.1999999999999995E-2</v>
      </c>
      <c r="F215" s="169">
        <v>1.37</v>
      </c>
      <c r="G215" s="169">
        <v>11.52</v>
      </c>
      <c r="H215" s="169">
        <v>0</v>
      </c>
      <c r="I215" s="169">
        <v>0</v>
      </c>
      <c r="J215" s="169">
        <v>0</v>
      </c>
      <c r="K215" s="169">
        <v>0</v>
      </c>
      <c r="L215" s="169">
        <v>24.48</v>
      </c>
      <c r="M215" s="169">
        <v>0</v>
      </c>
      <c r="N215" s="169">
        <v>0</v>
      </c>
      <c r="O215" s="169">
        <v>0.36</v>
      </c>
    </row>
    <row r="216" spans="1:15" s="163" customFormat="1">
      <c r="A216" s="114">
        <v>449</v>
      </c>
      <c r="B216" s="189" t="s">
        <v>57</v>
      </c>
      <c r="C216" s="110">
        <v>150</v>
      </c>
      <c r="D216" s="165">
        <v>13</v>
      </c>
      <c r="E216" s="165">
        <v>12.37</v>
      </c>
      <c r="F216" s="165">
        <v>29.63</v>
      </c>
      <c r="G216" s="165">
        <v>295</v>
      </c>
      <c r="H216" s="165">
        <v>0</v>
      </c>
      <c r="I216" s="165">
        <v>7</v>
      </c>
      <c r="J216" s="165">
        <v>0</v>
      </c>
      <c r="K216" s="165">
        <v>0</v>
      </c>
      <c r="L216" s="165">
        <v>34.39</v>
      </c>
      <c r="M216" s="165">
        <v>0</v>
      </c>
      <c r="N216" s="165">
        <v>29.5</v>
      </c>
      <c r="O216" s="165">
        <v>1.36</v>
      </c>
    </row>
    <row r="217" spans="1:15" s="163" customFormat="1">
      <c r="A217" s="114" t="s">
        <v>54</v>
      </c>
      <c r="B217" s="189" t="s">
        <v>82</v>
      </c>
      <c r="C217" s="110">
        <v>30</v>
      </c>
      <c r="D217" s="165">
        <v>3.2</v>
      </c>
      <c r="E217" s="165">
        <v>1.4</v>
      </c>
      <c r="F217" s="165">
        <v>13.1</v>
      </c>
      <c r="G217" s="165">
        <v>82.2</v>
      </c>
      <c r="H217" s="165">
        <v>0.123</v>
      </c>
      <c r="I217" s="165">
        <v>0.06</v>
      </c>
      <c r="J217" s="165">
        <v>0</v>
      </c>
      <c r="K217" s="165">
        <v>5.7000000000000002E-2</v>
      </c>
      <c r="L217" s="165">
        <v>37.5</v>
      </c>
      <c r="M217" s="165">
        <v>38.700000000000003</v>
      </c>
      <c r="N217" s="165">
        <v>12.3</v>
      </c>
      <c r="O217" s="165">
        <v>1.08</v>
      </c>
    </row>
    <row r="218" spans="1:15" s="163" customFormat="1">
      <c r="A218" s="114" t="s">
        <v>54</v>
      </c>
      <c r="B218" s="189" t="s">
        <v>83</v>
      </c>
      <c r="C218" s="110">
        <v>20</v>
      </c>
      <c r="D218" s="165">
        <v>1.5</v>
      </c>
      <c r="E218" s="165">
        <v>0.3</v>
      </c>
      <c r="F218" s="165">
        <v>7.5</v>
      </c>
      <c r="G218" s="165">
        <v>40.200000000000003</v>
      </c>
      <c r="H218" s="165">
        <v>0.04</v>
      </c>
      <c r="I218" s="165">
        <v>0</v>
      </c>
      <c r="J218" s="165">
        <v>0</v>
      </c>
      <c r="K218" s="165">
        <v>0.46</v>
      </c>
      <c r="L218" s="165">
        <v>6.6</v>
      </c>
      <c r="M218" s="165">
        <v>38.799999999999997</v>
      </c>
      <c r="N218" s="165">
        <v>11.4</v>
      </c>
      <c r="O218" s="165">
        <v>0.9</v>
      </c>
    </row>
    <row r="219" spans="1:15">
      <c r="A219" s="114">
        <v>628</v>
      </c>
      <c r="B219" s="191" t="s">
        <v>140</v>
      </c>
      <c r="C219" s="110">
        <v>180</v>
      </c>
      <c r="D219" s="165">
        <v>0.18</v>
      </c>
      <c r="E219" s="165">
        <v>4.4999999999999998E-2</v>
      </c>
      <c r="F219" s="165">
        <v>12.24</v>
      </c>
      <c r="G219" s="165">
        <v>50.4</v>
      </c>
      <c r="H219" s="165">
        <v>0</v>
      </c>
      <c r="I219" s="165">
        <v>2.81</v>
      </c>
      <c r="J219" s="165">
        <v>0</v>
      </c>
      <c r="K219" s="165">
        <v>0</v>
      </c>
      <c r="L219" s="165">
        <v>6.62</v>
      </c>
      <c r="M219" s="165">
        <v>4</v>
      </c>
      <c r="N219" s="165">
        <v>4.5</v>
      </c>
      <c r="O219" s="165">
        <v>0.72</v>
      </c>
    </row>
    <row r="220" spans="1:15">
      <c r="A220" s="114" t="s">
        <v>54</v>
      </c>
      <c r="B220" s="189" t="s">
        <v>135</v>
      </c>
      <c r="C220" s="110">
        <v>200</v>
      </c>
      <c r="D220" s="165">
        <v>3</v>
      </c>
      <c r="E220" s="165">
        <v>1</v>
      </c>
      <c r="F220" s="165">
        <v>42</v>
      </c>
      <c r="G220" s="165">
        <v>192</v>
      </c>
      <c r="H220" s="165">
        <v>0.08</v>
      </c>
      <c r="I220" s="165">
        <v>20</v>
      </c>
      <c r="J220" s="165">
        <v>40</v>
      </c>
      <c r="K220" s="165">
        <v>0.08</v>
      </c>
      <c r="L220" s="165">
        <v>16</v>
      </c>
      <c r="M220" s="165">
        <v>56</v>
      </c>
      <c r="N220" s="165">
        <v>84</v>
      </c>
      <c r="O220" s="165">
        <v>1.2</v>
      </c>
    </row>
    <row r="221" spans="1:15" ht="16.2">
      <c r="A221" s="109"/>
      <c r="B221" s="28" t="s">
        <v>80</v>
      </c>
      <c r="C221" s="149">
        <f>C215+C216+C217+C218+C219+C220</f>
        <v>640</v>
      </c>
      <c r="D221" s="129">
        <f>SUM(D215:D220)</f>
        <v>21.38</v>
      </c>
      <c r="E221" s="129">
        <f t="shared" ref="E221:O221" si="38">SUM(E215:E220)</f>
        <v>15.186999999999999</v>
      </c>
      <c r="F221" s="129">
        <f t="shared" si="38"/>
        <v>105.84</v>
      </c>
      <c r="G221" s="194">
        <f t="shared" si="38"/>
        <v>671.31999999999994</v>
      </c>
      <c r="H221" s="129">
        <f t="shared" si="38"/>
        <v>0.24299999999999999</v>
      </c>
      <c r="I221" s="129">
        <f t="shared" si="38"/>
        <v>29.869999999999997</v>
      </c>
      <c r="J221" s="129">
        <f t="shared" si="38"/>
        <v>40</v>
      </c>
      <c r="K221" s="129">
        <f t="shared" si="38"/>
        <v>0.59699999999999998</v>
      </c>
      <c r="L221" s="129">
        <f t="shared" si="38"/>
        <v>125.59</v>
      </c>
      <c r="M221" s="129">
        <f t="shared" si="38"/>
        <v>137.5</v>
      </c>
      <c r="N221" s="129">
        <f t="shared" si="38"/>
        <v>141.69999999999999</v>
      </c>
      <c r="O221" s="129">
        <f t="shared" si="38"/>
        <v>5.62</v>
      </c>
    </row>
    <row r="222" spans="1:15">
      <c r="A222" s="28"/>
      <c r="B222" s="28" t="s">
        <v>81</v>
      </c>
      <c r="C222" s="116"/>
      <c r="D222" s="170"/>
      <c r="E222" s="170"/>
      <c r="F222" s="170"/>
      <c r="G222" s="170"/>
      <c r="H222" s="170"/>
      <c r="I222" s="170"/>
      <c r="J222" s="170"/>
      <c r="K222" s="170"/>
      <c r="L222" s="170"/>
      <c r="M222" s="170"/>
      <c r="N222" s="170"/>
      <c r="O222" s="170"/>
    </row>
    <row r="223" spans="1:15" ht="31.5" customHeight="1">
      <c r="A223" s="114">
        <v>42</v>
      </c>
      <c r="B223" s="191" t="s">
        <v>170</v>
      </c>
      <c r="C223" s="110">
        <v>200</v>
      </c>
      <c r="D223" s="165">
        <v>4.0199999999999996</v>
      </c>
      <c r="E223" s="165">
        <v>9.0399999999999991</v>
      </c>
      <c r="F223" s="165">
        <v>25.9</v>
      </c>
      <c r="G223" s="165">
        <v>143.62</v>
      </c>
      <c r="H223" s="165">
        <v>0</v>
      </c>
      <c r="I223" s="165">
        <v>12.24</v>
      </c>
      <c r="J223" s="165">
        <v>0</v>
      </c>
      <c r="K223" s="165">
        <v>0</v>
      </c>
      <c r="L223" s="165">
        <v>21.36</v>
      </c>
      <c r="M223" s="165">
        <v>0</v>
      </c>
      <c r="N223" s="165">
        <v>20.04</v>
      </c>
      <c r="O223" s="165">
        <v>0.8</v>
      </c>
    </row>
    <row r="224" spans="1:15" ht="22.5" customHeight="1">
      <c r="A224" s="204">
        <v>255</v>
      </c>
      <c r="B224" s="192" t="s">
        <v>159</v>
      </c>
      <c r="C224" s="201">
        <v>150</v>
      </c>
      <c r="D224" s="139">
        <v>4.5</v>
      </c>
      <c r="E224" s="139">
        <v>5.0999999999999996</v>
      </c>
      <c r="F224" s="139">
        <v>2.6</v>
      </c>
      <c r="G224" s="139">
        <v>15.5</v>
      </c>
      <c r="H224" s="139">
        <v>7.0000000000000007E-2</v>
      </c>
      <c r="I224" s="139">
        <v>0</v>
      </c>
      <c r="J224" s="139">
        <v>0</v>
      </c>
      <c r="K224" s="139">
        <v>0</v>
      </c>
      <c r="L224" s="139">
        <v>18</v>
      </c>
      <c r="M224" s="139">
        <v>0</v>
      </c>
      <c r="N224" s="139">
        <v>75.5</v>
      </c>
      <c r="O224" s="139">
        <v>2.4</v>
      </c>
    </row>
    <row r="225" spans="1:15">
      <c r="A225" s="114">
        <v>294.33199999999999</v>
      </c>
      <c r="B225" s="193" t="s">
        <v>187</v>
      </c>
      <c r="C225" s="115" t="s">
        <v>239</v>
      </c>
      <c r="D225" s="126">
        <v>10.08</v>
      </c>
      <c r="E225" s="126">
        <v>4.47</v>
      </c>
      <c r="F225" s="126">
        <v>8.4</v>
      </c>
      <c r="G225" s="126">
        <v>115.36</v>
      </c>
      <c r="H225" s="126">
        <v>0</v>
      </c>
      <c r="I225" s="126">
        <v>0.17</v>
      </c>
      <c r="J225" s="126">
        <v>0</v>
      </c>
      <c r="K225" s="126">
        <v>0</v>
      </c>
      <c r="L225" s="126">
        <v>24.8</v>
      </c>
      <c r="M225" s="126">
        <v>0</v>
      </c>
      <c r="N225" s="126">
        <v>10.27</v>
      </c>
      <c r="O225" s="126">
        <v>0.75</v>
      </c>
    </row>
    <row r="226" spans="1:15">
      <c r="A226" s="114">
        <v>588</v>
      </c>
      <c r="B226" s="189" t="s">
        <v>149</v>
      </c>
      <c r="C226" s="110">
        <v>180</v>
      </c>
      <c r="D226" s="165">
        <v>0.5</v>
      </c>
      <c r="E226" s="165">
        <v>0</v>
      </c>
      <c r="F226" s="165">
        <v>25.1</v>
      </c>
      <c r="G226" s="165">
        <v>102.41</v>
      </c>
      <c r="H226" s="165">
        <v>0.03</v>
      </c>
      <c r="I226" s="165">
        <v>4.8600000000000003</v>
      </c>
      <c r="J226" s="165">
        <v>0</v>
      </c>
      <c r="K226" s="165">
        <v>0</v>
      </c>
      <c r="L226" s="165">
        <v>10.8</v>
      </c>
      <c r="M226" s="165">
        <v>18.190000000000001</v>
      </c>
      <c r="N226" s="165">
        <v>3.6</v>
      </c>
      <c r="O226" s="165">
        <v>0.72</v>
      </c>
    </row>
    <row r="227" spans="1:15">
      <c r="A227" s="109" t="s">
        <v>54</v>
      </c>
      <c r="B227" s="189" t="s">
        <v>82</v>
      </c>
      <c r="C227" s="110">
        <v>45</v>
      </c>
      <c r="D227" s="165">
        <v>4.8</v>
      </c>
      <c r="E227" s="165">
        <v>2</v>
      </c>
      <c r="F227" s="165">
        <v>19.600000000000001</v>
      </c>
      <c r="G227" s="165">
        <v>123.3</v>
      </c>
      <c r="H227" s="165">
        <v>0.185</v>
      </c>
      <c r="I227" s="165">
        <v>0.09</v>
      </c>
      <c r="J227" s="165">
        <v>0</v>
      </c>
      <c r="K227" s="165">
        <v>8.5999999999999993E-2</v>
      </c>
      <c r="L227" s="165">
        <v>56.25</v>
      </c>
      <c r="M227" s="165">
        <v>58.1</v>
      </c>
      <c r="N227" s="165">
        <v>18.45</v>
      </c>
      <c r="O227" s="165">
        <v>1.62</v>
      </c>
    </row>
    <row r="228" spans="1:15">
      <c r="A228" s="109" t="s">
        <v>54</v>
      </c>
      <c r="B228" s="189" t="s">
        <v>79</v>
      </c>
      <c r="C228" s="110">
        <v>25</v>
      </c>
      <c r="D228" s="165">
        <v>1.9</v>
      </c>
      <c r="E228" s="165">
        <v>0.4</v>
      </c>
      <c r="F228" s="165">
        <v>9.4</v>
      </c>
      <c r="G228" s="165">
        <v>50.2</v>
      </c>
      <c r="H228" s="165">
        <v>0.05</v>
      </c>
      <c r="I228" s="165">
        <v>0</v>
      </c>
      <c r="J228" s="165">
        <v>0</v>
      </c>
      <c r="K228" s="165">
        <v>0.57499999999999996</v>
      </c>
      <c r="L228" s="165">
        <v>8.25</v>
      </c>
      <c r="M228" s="165">
        <v>48.5</v>
      </c>
      <c r="N228" s="165">
        <v>14.25</v>
      </c>
      <c r="O228" s="165">
        <v>1.125</v>
      </c>
    </row>
    <row r="229" spans="1:15" ht="16.2">
      <c r="A229" s="109"/>
      <c r="B229" s="28" t="s">
        <v>84</v>
      </c>
      <c r="C229" s="149">
        <f>C228+C226+C227+C224+C223+90</f>
        <v>690</v>
      </c>
      <c r="D229" s="129">
        <f>SUM(D223:D228)</f>
        <v>25.8</v>
      </c>
      <c r="E229" s="129">
        <f t="shared" ref="E229:O229" si="39">SUM(E223:E228)</f>
        <v>21.009999999999998</v>
      </c>
      <c r="F229" s="129">
        <f t="shared" si="39"/>
        <v>91</v>
      </c>
      <c r="G229" s="194">
        <f t="shared" si="39"/>
        <v>550.39</v>
      </c>
      <c r="H229" s="129">
        <f t="shared" si="39"/>
        <v>0.33500000000000002</v>
      </c>
      <c r="I229" s="129">
        <f t="shared" si="39"/>
        <v>17.36</v>
      </c>
      <c r="J229" s="129">
        <f t="shared" si="39"/>
        <v>0</v>
      </c>
      <c r="K229" s="129">
        <f t="shared" si="39"/>
        <v>0.66099999999999992</v>
      </c>
      <c r="L229" s="129">
        <f t="shared" si="39"/>
        <v>139.45999999999998</v>
      </c>
      <c r="M229" s="129">
        <f t="shared" si="39"/>
        <v>124.79</v>
      </c>
      <c r="N229" s="129">
        <f t="shared" si="39"/>
        <v>142.10999999999999</v>
      </c>
      <c r="O229" s="129">
        <f t="shared" si="39"/>
        <v>7.415</v>
      </c>
    </row>
    <row r="230" spans="1:15">
      <c r="A230" s="109"/>
      <c r="B230" s="28" t="s">
        <v>139</v>
      </c>
      <c r="C230" s="110"/>
      <c r="D230" s="129"/>
      <c r="E230" s="129"/>
      <c r="F230" s="129"/>
      <c r="G230" s="129"/>
      <c r="H230" s="129"/>
      <c r="I230" s="129"/>
      <c r="J230" s="129"/>
      <c r="K230" s="129"/>
      <c r="L230" s="129"/>
      <c r="M230" s="129"/>
      <c r="N230" s="129"/>
      <c r="O230" s="129"/>
    </row>
    <row r="231" spans="1:15" s="163" customFormat="1">
      <c r="A231" s="143">
        <v>3</v>
      </c>
      <c r="B231" s="190" t="s">
        <v>146</v>
      </c>
      <c r="C231" s="124">
        <v>200</v>
      </c>
      <c r="D231" s="135">
        <v>4.0999999999999996</v>
      </c>
      <c r="E231" s="135">
        <v>4.2</v>
      </c>
      <c r="F231" s="135">
        <v>15.8</v>
      </c>
      <c r="G231" s="135">
        <v>116.8</v>
      </c>
      <c r="H231" s="135">
        <v>0.03</v>
      </c>
      <c r="I231" s="135">
        <v>1.6</v>
      </c>
      <c r="J231" s="135">
        <v>0.06</v>
      </c>
      <c r="K231" s="135">
        <v>0.3</v>
      </c>
      <c r="L231" s="135">
        <v>193.44</v>
      </c>
      <c r="M231" s="135">
        <v>180</v>
      </c>
      <c r="N231" s="135">
        <v>28</v>
      </c>
      <c r="O231" s="135">
        <v>1.1000000000000001</v>
      </c>
    </row>
    <row r="232" spans="1:15" s="163" customFormat="1">
      <c r="A232" s="114" t="s">
        <v>193</v>
      </c>
      <c r="B232" s="189" t="s">
        <v>153</v>
      </c>
      <c r="C232" s="110">
        <v>20</v>
      </c>
      <c r="D232" s="165">
        <v>4.6399999999999997</v>
      </c>
      <c r="E232" s="165">
        <v>5.9200000000000008</v>
      </c>
      <c r="F232" s="165">
        <v>0</v>
      </c>
      <c r="G232" s="165">
        <v>72.72</v>
      </c>
      <c r="H232" s="165">
        <v>0</v>
      </c>
      <c r="I232" s="165">
        <v>0.25600000000000001</v>
      </c>
      <c r="J232" s="165">
        <v>69.36</v>
      </c>
      <c r="K232" s="165">
        <v>0</v>
      </c>
      <c r="L232" s="165">
        <v>332.8</v>
      </c>
      <c r="M232" s="165">
        <v>20</v>
      </c>
      <c r="N232" s="165">
        <v>18.68</v>
      </c>
      <c r="O232" s="165">
        <v>0.25600000000000001</v>
      </c>
    </row>
    <row r="233" spans="1:15" s="163" customFormat="1">
      <c r="A233" s="114">
        <v>14</v>
      </c>
      <c r="B233" s="189" t="s">
        <v>150</v>
      </c>
      <c r="C233" s="110">
        <v>10</v>
      </c>
      <c r="D233" s="165">
        <v>0.1</v>
      </c>
      <c r="E233" s="165">
        <v>7.2</v>
      </c>
      <c r="F233" s="165">
        <v>0.1</v>
      </c>
      <c r="G233" s="165">
        <v>57</v>
      </c>
      <c r="H233" s="165">
        <v>0</v>
      </c>
      <c r="I233" s="165">
        <v>0</v>
      </c>
      <c r="J233" s="165">
        <v>40</v>
      </c>
      <c r="K233" s="165">
        <v>0</v>
      </c>
      <c r="L233" s="165">
        <v>1.2</v>
      </c>
      <c r="M233" s="165">
        <v>3</v>
      </c>
      <c r="N233" s="165">
        <v>0.04</v>
      </c>
      <c r="O233" s="165">
        <v>0.02</v>
      </c>
    </row>
    <row r="234" spans="1:15">
      <c r="A234" s="114" t="s">
        <v>54</v>
      </c>
      <c r="B234" s="189" t="s">
        <v>82</v>
      </c>
      <c r="C234" s="110">
        <v>30</v>
      </c>
      <c r="D234" s="165">
        <v>3.2</v>
      </c>
      <c r="E234" s="165">
        <v>1.4</v>
      </c>
      <c r="F234" s="165">
        <v>13.1</v>
      </c>
      <c r="G234" s="165">
        <v>82.2</v>
      </c>
      <c r="H234" s="165">
        <v>0.123</v>
      </c>
      <c r="I234" s="165">
        <v>0.06</v>
      </c>
      <c r="J234" s="165">
        <v>0</v>
      </c>
      <c r="K234" s="165">
        <v>5.7000000000000002E-2</v>
      </c>
      <c r="L234" s="165">
        <v>37.5</v>
      </c>
      <c r="M234" s="165">
        <v>38.700000000000003</v>
      </c>
      <c r="N234" s="165">
        <v>12.3</v>
      </c>
      <c r="O234" s="165">
        <v>1.08</v>
      </c>
    </row>
    <row r="235" spans="1:15" ht="31.2">
      <c r="A235" s="114" t="s">
        <v>54</v>
      </c>
      <c r="B235" s="189" t="s">
        <v>202</v>
      </c>
      <c r="C235" s="110">
        <v>40</v>
      </c>
      <c r="D235" s="165">
        <v>1.65</v>
      </c>
      <c r="E235" s="165">
        <v>10.59</v>
      </c>
      <c r="F235" s="165">
        <v>23.76</v>
      </c>
      <c r="G235" s="165">
        <v>196.47</v>
      </c>
      <c r="H235" s="165">
        <v>2.4E-2</v>
      </c>
      <c r="I235" s="165">
        <v>0</v>
      </c>
      <c r="J235" s="165">
        <v>0</v>
      </c>
      <c r="K235" s="165">
        <v>0.92</v>
      </c>
      <c r="L235" s="165">
        <v>11.2</v>
      </c>
      <c r="M235" s="165">
        <v>38.119999999999997</v>
      </c>
      <c r="N235" s="165">
        <v>39.6</v>
      </c>
      <c r="O235" s="165">
        <v>1.2</v>
      </c>
    </row>
    <row r="236" spans="1:15" ht="16.2">
      <c r="A236" s="109"/>
      <c r="B236" s="28" t="s">
        <v>142</v>
      </c>
      <c r="C236" s="149">
        <f>C231+C232+C233+C234+C235</f>
        <v>300</v>
      </c>
      <c r="D236" s="129">
        <f>SUM(D231:D235)</f>
        <v>13.69</v>
      </c>
      <c r="E236" s="129">
        <f t="shared" ref="E236:O236" si="40">SUM(E231:E235)</f>
        <v>29.31</v>
      </c>
      <c r="F236" s="129">
        <f t="shared" si="40"/>
        <v>52.760000000000005</v>
      </c>
      <c r="G236" s="129">
        <f t="shared" si="40"/>
        <v>525.18999999999994</v>
      </c>
      <c r="H236" s="129">
        <f t="shared" si="40"/>
        <v>0.17699999999999999</v>
      </c>
      <c r="I236" s="129">
        <f t="shared" si="40"/>
        <v>1.9160000000000001</v>
      </c>
      <c r="J236" s="129">
        <f t="shared" si="40"/>
        <v>109.42</v>
      </c>
      <c r="K236" s="129">
        <f t="shared" si="40"/>
        <v>1.2770000000000001</v>
      </c>
      <c r="L236" s="129">
        <f t="shared" si="40"/>
        <v>576.1400000000001</v>
      </c>
      <c r="M236" s="129">
        <f t="shared" si="40"/>
        <v>279.82</v>
      </c>
      <c r="N236" s="129">
        <f t="shared" si="40"/>
        <v>98.62</v>
      </c>
      <c r="O236" s="129">
        <f t="shared" si="40"/>
        <v>3.6560000000000006</v>
      </c>
    </row>
    <row r="237" spans="1:15" s="163" customFormat="1" ht="16.2">
      <c r="A237" s="28"/>
      <c r="B237" s="28" t="s">
        <v>174</v>
      </c>
      <c r="C237" s="122">
        <f t="shared" ref="C237:O237" si="41">C236+C229+C221</f>
        <v>1630</v>
      </c>
      <c r="D237" s="122">
        <f t="shared" si="41"/>
        <v>60.870000000000005</v>
      </c>
      <c r="E237" s="122">
        <f t="shared" si="41"/>
        <v>65.506999999999991</v>
      </c>
      <c r="F237" s="122">
        <f t="shared" si="41"/>
        <v>249.6</v>
      </c>
      <c r="G237" s="122">
        <f t="shared" si="41"/>
        <v>1746.8999999999999</v>
      </c>
      <c r="H237" s="122">
        <f t="shared" si="41"/>
        <v>0.755</v>
      </c>
      <c r="I237" s="122">
        <f t="shared" si="41"/>
        <v>49.146000000000001</v>
      </c>
      <c r="J237" s="122">
        <f t="shared" si="41"/>
        <v>149.42000000000002</v>
      </c>
      <c r="K237" s="122">
        <f t="shared" si="41"/>
        <v>2.5350000000000001</v>
      </c>
      <c r="L237" s="122">
        <f t="shared" si="41"/>
        <v>841.19000000000017</v>
      </c>
      <c r="M237" s="122">
        <f t="shared" si="41"/>
        <v>542.11</v>
      </c>
      <c r="N237" s="122">
        <f t="shared" si="41"/>
        <v>382.42999999999995</v>
      </c>
      <c r="O237" s="122">
        <f t="shared" si="41"/>
        <v>16.691000000000003</v>
      </c>
    </row>
    <row r="238" spans="1:15" s="163" customFormat="1">
      <c r="A238" s="216" t="s">
        <v>228</v>
      </c>
      <c r="B238" s="217"/>
      <c r="C238" s="217"/>
      <c r="D238" s="217"/>
      <c r="E238" s="217"/>
      <c r="F238" s="217"/>
      <c r="G238" s="217"/>
      <c r="H238" s="217"/>
      <c r="I238" s="217"/>
      <c r="J238" s="217"/>
      <c r="K238" s="217"/>
      <c r="L238" s="217"/>
      <c r="M238" s="217"/>
      <c r="N238" s="217"/>
      <c r="O238" s="218"/>
    </row>
    <row r="239" spans="1:15">
      <c r="A239" s="225" t="s">
        <v>70</v>
      </c>
      <c r="B239" s="227" t="s">
        <v>71</v>
      </c>
      <c r="C239" s="225" t="s">
        <v>62</v>
      </c>
      <c r="D239" s="222" t="s">
        <v>72</v>
      </c>
      <c r="E239" s="223"/>
      <c r="F239" s="224"/>
      <c r="G239" s="130" t="s">
        <v>73</v>
      </c>
      <c r="H239" s="130"/>
      <c r="I239" s="222" t="s">
        <v>190</v>
      </c>
      <c r="J239" s="223"/>
      <c r="K239" s="223"/>
      <c r="L239" s="223"/>
      <c r="M239" s="223"/>
      <c r="N239" s="223"/>
      <c r="O239" s="224"/>
    </row>
    <row r="240" spans="1:15">
      <c r="A240" s="226"/>
      <c r="B240" s="228"/>
      <c r="C240" s="226"/>
      <c r="D240" s="130" t="s">
        <v>16</v>
      </c>
      <c r="E240" s="130" t="s">
        <v>17</v>
      </c>
      <c r="F240" s="130" t="s">
        <v>18</v>
      </c>
      <c r="G240" s="130" t="s">
        <v>74</v>
      </c>
      <c r="H240" s="130" t="s">
        <v>75</v>
      </c>
      <c r="I240" s="130" t="s">
        <v>20</v>
      </c>
      <c r="J240" s="130" t="s">
        <v>21</v>
      </c>
      <c r="K240" s="130" t="s">
        <v>76</v>
      </c>
      <c r="L240" s="130" t="s">
        <v>77</v>
      </c>
      <c r="M240" s="130" t="s">
        <v>23</v>
      </c>
      <c r="N240" s="130" t="s">
        <v>24</v>
      </c>
      <c r="O240" s="130" t="s">
        <v>25</v>
      </c>
    </row>
    <row r="241" spans="1:15">
      <c r="A241" s="28"/>
      <c r="B241" s="28" t="s">
        <v>78</v>
      </c>
      <c r="C241" s="28"/>
      <c r="D241" s="130"/>
      <c r="E241" s="130"/>
      <c r="F241" s="130"/>
      <c r="G241" s="130"/>
      <c r="H241" s="130"/>
      <c r="I241" s="130"/>
      <c r="J241" s="130"/>
      <c r="K241" s="130"/>
      <c r="L241" s="130"/>
      <c r="M241" s="130"/>
      <c r="N241" s="130"/>
      <c r="O241" s="130"/>
    </row>
    <row r="242" spans="1:15" s="163" customFormat="1">
      <c r="A242" s="114">
        <v>472</v>
      </c>
      <c r="B242" s="191" t="s">
        <v>147</v>
      </c>
      <c r="C242" s="110">
        <v>150</v>
      </c>
      <c r="D242" s="165">
        <v>3.29</v>
      </c>
      <c r="E242" s="165">
        <v>5.09</v>
      </c>
      <c r="F242" s="165">
        <v>22.05</v>
      </c>
      <c r="G242" s="167">
        <v>147</v>
      </c>
      <c r="H242" s="165">
        <v>0.21</v>
      </c>
      <c r="I242" s="165">
        <v>25.07</v>
      </c>
      <c r="J242" s="165">
        <v>30.45</v>
      </c>
      <c r="K242" s="165">
        <v>0</v>
      </c>
      <c r="L242" s="165">
        <v>42.56</v>
      </c>
      <c r="M242" s="165">
        <v>0</v>
      </c>
      <c r="N242" s="165">
        <v>32.83</v>
      </c>
      <c r="O242" s="165">
        <v>1.17</v>
      </c>
    </row>
    <row r="243" spans="1:15" ht="31.2">
      <c r="A243" s="204">
        <v>235</v>
      </c>
      <c r="B243" s="189" t="s">
        <v>253</v>
      </c>
      <c r="C243" s="201" t="s">
        <v>239</v>
      </c>
      <c r="D243" s="139">
        <v>7.79</v>
      </c>
      <c r="E243" s="139">
        <v>8.3699999999999992</v>
      </c>
      <c r="F243" s="139">
        <v>1.99</v>
      </c>
      <c r="G243" s="139">
        <v>114.4</v>
      </c>
      <c r="H243" s="139">
        <v>0</v>
      </c>
      <c r="I243" s="139">
        <v>2.31</v>
      </c>
      <c r="J243" s="139">
        <v>0</v>
      </c>
      <c r="K243" s="139">
        <v>0</v>
      </c>
      <c r="L243" s="139">
        <v>28.37</v>
      </c>
      <c r="M243" s="139">
        <v>0</v>
      </c>
      <c r="N243" s="139">
        <v>16.010000000000002</v>
      </c>
      <c r="O243" s="139">
        <v>0.47</v>
      </c>
    </row>
    <row r="244" spans="1:15">
      <c r="A244" s="143" t="s">
        <v>200</v>
      </c>
      <c r="B244" s="190" t="s">
        <v>199</v>
      </c>
      <c r="C244" s="124">
        <v>180</v>
      </c>
      <c r="D244" s="135">
        <v>0.45</v>
      </c>
      <c r="E244" s="184">
        <v>0</v>
      </c>
      <c r="F244" s="200">
        <v>24.3</v>
      </c>
      <c r="G244" s="135">
        <v>99.18</v>
      </c>
      <c r="H244" s="135">
        <v>0.01</v>
      </c>
      <c r="I244" s="184">
        <v>0</v>
      </c>
      <c r="J244" s="184">
        <v>0.06</v>
      </c>
      <c r="K244" s="184">
        <v>0.3</v>
      </c>
      <c r="L244" s="200">
        <v>23.18</v>
      </c>
      <c r="M244" s="184">
        <v>180</v>
      </c>
      <c r="N244" s="200">
        <v>12.06</v>
      </c>
      <c r="O244" s="135">
        <v>0.9</v>
      </c>
    </row>
    <row r="245" spans="1:15">
      <c r="A245" s="114" t="s">
        <v>54</v>
      </c>
      <c r="B245" s="189" t="s">
        <v>141</v>
      </c>
      <c r="C245" s="110">
        <v>200</v>
      </c>
      <c r="D245" s="165">
        <v>1.8</v>
      </c>
      <c r="E245" s="165">
        <v>0.4</v>
      </c>
      <c r="F245" s="165">
        <v>16.2</v>
      </c>
      <c r="G245" s="165">
        <v>86</v>
      </c>
      <c r="H245" s="165">
        <v>0.08</v>
      </c>
      <c r="I245" s="165">
        <v>120</v>
      </c>
      <c r="J245" s="165">
        <v>16</v>
      </c>
      <c r="K245" s="165">
        <v>0.4</v>
      </c>
      <c r="L245" s="165">
        <v>68</v>
      </c>
      <c r="M245" s="165">
        <v>46</v>
      </c>
      <c r="N245" s="165">
        <v>26</v>
      </c>
      <c r="O245" s="165">
        <v>0.6</v>
      </c>
    </row>
    <row r="246" spans="1:15">
      <c r="A246" s="114" t="s">
        <v>54</v>
      </c>
      <c r="B246" s="189" t="s">
        <v>79</v>
      </c>
      <c r="C246" s="110">
        <v>20</v>
      </c>
      <c r="D246" s="165">
        <v>1.5</v>
      </c>
      <c r="E246" s="165">
        <v>0.3</v>
      </c>
      <c r="F246" s="165">
        <v>7.5</v>
      </c>
      <c r="G246" s="165">
        <v>40.200000000000003</v>
      </c>
      <c r="H246" s="165">
        <v>0.04</v>
      </c>
      <c r="I246" s="165">
        <v>0</v>
      </c>
      <c r="J246" s="165">
        <v>0</v>
      </c>
      <c r="K246" s="165">
        <v>0.46</v>
      </c>
      <c r="L246" s="165">
        <v>6.6</v>
      </c>
      <c r="M246" s="165">
        <v>38.799999999999997</v>
      </c>
      <c r="N246" s="165">
        <v>11.4</v>
      </c>
      <c r="O246" s="165">
        <v>0.9</v>
      </c>
    </row>
    <row r="247" spans="1:15" ht="16.95" customHeight="1">
      <c r="A247" s="114" t="s">
        <v>54</v>
      </c>
      <c r="B247" s="189" t="s">
        <v>82</v>
      </c>
      <c r="C247" s="110">
        <v>30</v>
      </c>
      <c r="D247" s="165">
        <v>3.2</v>
      </c>
      <c r="E247" s="165">
        <v>1.4</v>
      </c>
      <c r="F247" s="165">
        <v>13.1</v>
      </c>
      <c r="G247" s="165">
        <v>82.2</v>
      </c>
      <c r="H247" s="165">
        <v>0.123</v>
      </c>
      <c r="I247" s="165">
        <v>0.06</v>
      </c>
      <c r="J247" s="165">
        <v>0</v>
      </c>
      <c r="K247" s="165">
        <v>5.7000000000000002E-2</v>
      </c>
      <c r="L247" s="165">
        <v>37.5</v>
      </c>
      <c r="M247" s="165">
        <v>38.700000000000003</v>
      </c>
      <c r="N247" s="165">
        <v>12.3</v>
      </c>
      <c r="O247" s="165">
        <v>1.08</v>
      </c>
    </row>
    <row r="248" spans="1:15" s="168" customFormat="1" ht="16.2">
      <c r="A248" s="28"/>
      <c r="B248" s="71" t="s">
        <v>80</v>
      </c>
      <c r="C248" s="149">
        <f>C247+C246+C245+C244+C242+60+30</f>
        <v>670</v>
      </c>
      <c r="D248" s="129">
        <f>SUM(D242:D247)</f>
        <v>18.03</v>
      </c>
      <c r="E248" s="129">
        <f t="shared" ref="E248:O248" si="42">SUM(E242:E247)</f>
        <v>15.56</v>
      </c>
      <c r="F248" s="129">
        <f t="shared" si="42"/>
        <v>85.14</v>
      </c>
      <c r="G248" s="194">
        <f>SUM(G242:G247)</f>
        <v>568.98</v>
      </c>
      <c r="H248" s="129">
        <f t="shared" si="42"/>
        <v>0.46299999999999997</v>
      </c>
      <c r="I248" s="129">
        <f t="shared" si="42"/>
        <v>147.44</v>
      </c>
      <c r="J248" s="129">
        <f t="shared" si="42"/>
        <v>46.51</v>
      </c>
      <c r="K248" s="129">
        <f t="shared" si="42"/>
        <v>1.2169999999999999</v>
      </c>
      <c r="L248" s="129">
        <f t="shared" si="42"/>
        <v>206.21</v>
      </c>
      <c r="M248" s="129">
        <f t="shared" si="42"/>
        <v>303.5</v>
      </c>
      <c r="N248" s="129">
        <f t="shared" si="42"/>
        <v>110.60000000000001</v>
      </c>
      <c r="O248" s="129">
        <f t="shared" si="42"/>
        <v>5.12</v>
      </c>
    </row>
    <row r="249" spans="1:15" s="168" customFormat="1">
      <c r="A249" s="28"/>
      <c r="B249" s="28" t="s">
        <v>81</v>
      </c>
      <c r="C249" s="116"/>
      <c r="D249" s="170"/>
      <c r="E249" s="170"/>
      <c r="F249" s="170"/>
      <c r="G249" s="170"/>
      <c r="H249" s="170"/>
      <c r="I249" s="170"/>
      <c r="J249" s="170"/>
      <c r="K249" s="170"/>
      <c r="L249" s="170"/>
      <c r="M249" s="170"/>
      <c r="N249" s="170"/>
      <c r="O249" s="170"/>
    </row>
    <row r="250" spans="1:15" s="163" customFormat="1" ht="46.8">
      <c r="A250" s="114">
        <v>71</v>
      </c>
      <c r="B250" s="191" t="s">
        <v>251</v>
      </c>
      <c r="C250" s="115">
        <v>60</v>
      </c>
      <c r="D250" s="169">
        <v>0.5</v>
      </c>
      <c r="E250" s="169">
        <v>0.1</v>
      </c>
      <c r="F250" s="169">
        <v>1.5</v>
      </c>
      <c r="G250" s="169">
        <v>8.4</v>
      </c>
      <c r="H250" s="169">
        <v>0</v>
      </c>
      <c r="I250" s="169">
        <v>6</v>
      </c>
      <c r="J250" s="169">
        <v>0</v>
      </c>
      <c r="K250" s="169">
        <v>0</v>
      </c>
      <c r="L250" s="169">
        <v>13.8</v>
      </c>
      <c r="M250" s="169">
        <v>0</v>
      </c>
      <c r="N250" s="169">
        <v>8.4</v>
      </c>
      <c r="O250" s="169">
        <v>0.36</v>
      </c>
    </row>
    <row r="251" spans="1:15" s="163" customFormat="1" ht="31.2">
      <c r="A251" s="204">
        <v>70</v>
      </c>
      <c r="B251" s="191" t="s">
        <v>247</v>
      </c>
      <c r="C251" s="201">
        <v>60</v>
      </c>
      <c r="D251" s="139">
        <v>0.5</v>
      </c>
      <c r="E251" s="139">
        <v>7.1999999999999995E-2</v>
      </c>
      <c r="F251" s="139">
        <v>1.37</v>
      </c>
      <c r="G251" s="139">
        <v>11.52</v>
      </c>
      <c r="H251" s="139">
        <v>0</v>
      </c>
      <c r="I251" s="139">
        <v>0</v>
      </c>
      <c r="J251" s="139">
        <v>0</v>
      </c>
      <c r="K251" s="139">
        <v>0</v>
      </c>
      <c r="L251" s="139">
        <v>24.48</v>
      </c>
      <c r="M251" s="139">
        <v>0</v>
      </c>
      <c r="N251" s="139">
        <v>0</v>
      </c>
      <c r="O251" s="139">
        <v>0.36</v>
      </c>
    </row>
    <row r="252" spans="1:15" s="163" customFormat="1" ht="31.2">
      <c r="A252" s="114">
        <v>48</v>
      </c>
      <c r="B252" s="189" t="s">
        <v>90</v>
      </c>
      <c r="C252" s="115">
        <v>200</v>
      </c>
      <c r="D252" s="165">
        <v>7.81</v>
      </c>
      <c r="E252" s="165">
        <v>5.46</v>
      </c>
      <c r="F252" s="165">
        <v>15.2</v>
      </c>
      <c r="G252" s="165">
        <v>140.1</v>
      </c>
      <c r="H252" s="165">
        <v>0</v>
      </c>
      <c r="I252" s="165">
        <v>18.760000000000002</v>
      </c>
      <c r="J252" s="165">
        <v>0</v>
      </c>
      <c r="K252" s="165">
        <v>0</v>
      </c>
      <c r="L252" s="165">
        <v>23.13</v>
      </c>
      <c r="M252" s="165">
        <v>0</v>
      </c>
      <c r="N252" s="165">
        <v>37.81</v>
      </c>
      <c r="O252" s="165">
        <v>2.42</v>
      </c>
    </row>
    <row r="253" spans="1:15" s="163" customFormat="1" ht="31.2">
      <c r="A253" s="114">
        <v>290</v>
      </c>
      <c r="B253" s="189" t="s">
        <v>137</v>
      </c>
      <c r="C253" s="110">
        <v>150</v>
      </c>
      <c r="D253" s="165">
        <v>5.52</v>
      </c>
      <c r="E253" s="165">
        <v>5.29</v>
      </c>
      <c r="F253" s="165">
        <v>35.32</v>
      </c>
      <c r="G253" s="165">
        <v>153</v>
      </c>
      <c r="H253" s="165">
        <v>7.0000000000000007E-2</v>
      </c>
      <c r="I253" s="165">
        <v>0</v>
      </c>
      <c r="J253" s="165">
        <v>0</v>
      </c>
      <c r="K253" s="165">
        <v>0</v>
      </c>
      <c r="L253" s="165">
        <v>12</v>
      </c>
      <c r="M253" s="165">
        <v>41.4</v>
      </c>
      <c r="N253" s="165">
        <v>7.5</v>
      </c>
      <c r="O253" s="165">
        <v>0.75</v>
      </c>
    </row>
    <row r="254" spans="1:15" s="163" customFormat="1" ht="31.2">
      <c r="A254" s="114">
        <v>423</v>
      </c>
      <c r="B254" s="189" t="s">
        <v>246</v>
      </c>
      <c r="C254" s="115" t="s">
        <v>239</v>
      </c>
      <c r="D254" s="169">
        <v>9.16</v>
      </c>
      <c r="E254" s="169">
        <v>13.31</v>
      </c>
      <c r="F254" s="169">
        <v>16.78</v>
      </c>
      <c r="G254" s="169">
        <v>184.31</v>
      </c>
      <c r="H254" s="169">
        <v>0.06</v>
      </c>
      <c r="I254" s="169">
        <v>6.81</v>
      </c>
      <c r="J254" s="169">
        <v>17.5</v>
      </c>
      <c r="K254" s="169">
        <v>0</v>
      </c>
      <c r="L254" s="169">
        <v>24.95</v>
      </c>
      <c r="M254" s="169">
        <v>148.43</v>
      </c>
      <c r="N254" s="169">
        <v>13.66</v>
      </c>
      <c r="O254" s="169">
        <v>1.49</v>
      </c>
    </row>
    <row r="255" spans="1:15" s="163" customFormat="1">
      <c r="A255" s="114" t="s">
        <v>56</v>
      </c>
      <c r="B255" s="192" t="s">
        <v>136</v>
      </c>
      <c r="C255" s="110">
        <v>180</v>
      </c>
      <c r="D255" s="165">
        <v>1.04</v>
      </c>
      <c r="E255" s="165">
        <v>0</v>
      </c>
      <c r="F255" s="165">
        <v>22.96</v>
      </c>
      <c r="G255" s="165">
        <v>94.68</v>
      </c>
      <c r="H255" s="165">
        <v>3.5999999999999997E-2</v>
      </c>
      <c r="I255" s="165">
        <v>19.940000000000001</v>
      </c>
      <c r="J255" s="165">
        <v>0</v>
      </c>
      <c r="K255" s="165">
        <v>0</v>
      </c>
      <c r="L255" s="165">
        <v>23.4</v>
      </c>
      <c r="M255" s="165">
        <v>0</v>
      </c>
      <c r="N255" s="165">
        <v>0</v>
      </c>
      <c r="O255" s="165">
        <v>0.37</v>
      </c>
    </row>
    <row r="256" spans="1:15">
      <c r="A256" s="114" t="s">
        <v>54</v>
      </c>
      <c r="B256" s="189" t="s">
        <v>82</v>
      </c>
      <c r="C256" s="115">
        <v>45</v>
      </c>
      <c r="D256" s="165">
        <v>4.8</v>
      </c>
      <c r="E256" s="165">
        <v>2</v>
      </c>
      <c r="F256" s="165">
        <v>19.600000000000001</v>
      </c>
      <c r="G256" s="165">
        <v>123.3</v>
      </c>
      <c r="H256" s="165">
        <v>0.185</v>
      </c>
      <c r="I256" s="165">
        <v>0.09</v>
      </c>
      <c r="J256" s="165">
        <v>0</v>
      </c>
      <c r="K256" s="165">
        <v>8.5999999999999993E-2</v>
      </c>
      <c r="L256" s="165">
        <v>56.25</v>
      </c>
      <c r="M256" s="165">
        <v>58.1</v>
      </c>
      <c r="N256" s="165">
        <v>18.45</v>
      </c>
      <c r="O256" s="165">
        <v>1.62</v>
      </c>
    </row>
    <row r="257" spans="1:15">
      <c r="A257" s="114" t="s">
        <v>54</v>
      </c>
      <c r="B257" s="189" t="s">
        <v>79</v>
      </c>
      <c r="C257" s="115">
        <v>25</v>
      </c>
      <c r="D257" s="165">
        <v>1.9</v>
      </c>
      <c r="E257" s="165">
        <v>0.4</v>
      </c>
      <c r="F257" s="165">
        <v>9.4</v>
      </c>
      <c r="G257" s="165">
        <v>50.2</v>
      </c>
      <c r="H257" s="165">
        <v>0.05</v>
      </c>
      <c r="I257" s="165">
        <v>0</v>
      </c>
      <c r="J257" s="165">
        <v>0</v>
      </c>
      <c r="K257" s="165">
        <v>0.57499999999999996</v>
      </c>
      <c r="L257" s="165">
        <v>8.25</v>
      </c>
      <c r="M257" s="165">
        <v>48.5</v>
      </c>
      <c r="N257" s="165">
        <v>14.25</v>
      </c>
      <c r="O257" s="165">
        <v>1.125</v>
      </c>
    </row>
    <row r="258" spans="1:15" ht="16.2">
      <c r="A258" s="114"/>
      <c r="B258" s="142" t="s">
        <v>84</v>
      </c>
      <c r="C258" s="149">
        <f>C257+C256+C255+90+C253+C252+C250</f>
        <v>750</v>
      </c>
      <c r="D258" s="129">
        <f>SUM(D251:D257)</f>
        <v>30.729999999999997</v>
      </c>
      <c r="E258" s="129">
        <f t="shared" ref="E258:O258" si="43">SUM(E251:E257)</f>
        <v>26.531999999999996</v>
      </c>
      <c r="F258" s="129">
        <f t="shared" si="43"/>
        <v>120.63</v>
      </c>
      <c r="G258" s="194">
        <f t="shared" si="43"/>
        <v>757.11</v>
      </c>
      <c r="H258" s="129">
        <f t="shared" si="43"/>
        <v>0.40099999999999997</v>
      </c>
      <c r="I258" s="129">
        <f t="shared" si="43"/>
        <v>45.600000000000009</v>
      </c>
      <c r="J258" s="129">
        <f t="shared" si="43"/>
        <v>17.5</v>
      </c>
      <c r="K258" s="129">
        <f t="shared" si="43"/>
        <v>0.66099999999999992</v>
      </c>
      <c r="L258" s="129">
        <f t="shared" si="43"/>
        <v>172.46</v>
      </c>
      <c r="M258" s="129">
        <f t="shared" si="43"/>
        <v>296.43</v>
      </c>
      <c r="N258" s="129">
        <f t="shared" si="43"/>
        <v>91.67</v>
      </c>
      <c r="O258" s="129">
        <f t="shared" si="43"/>
        <v>8.1349999999999998</v>
      </c>
    </row>
    <row r="259" spans="1:15">
      <c r="A259" s="109"/>
      <c r="B259" s="71" t="s">
        <v>139</v>
      </c>
      <c r="C259" s="110"/>
      <c r="D259" s="129"/>
      <c r="E259" s="129"/>
      <c r="F259" s="129"/>
      <c r="G259" s="129"/>
      <c r="H259" s="129"/>
      <c r="I259" s="129"/>
      <c r="J259" s="129"/>
      <c r="K259" s="129"/>
      <c r="L259" s="129"/>
      <c r="M259" s="129"/>
      <c r="N259" s="129"/>
      <c r="O259" s="129"/>
    </row>
    <row r="260" spans="1:15" s="163" customFormat="1">
      <c r="A260" s="114" t="s">
        <v>191</v>
      </c>
      <c r="B260" s="189" t="s">
        <v>154</v>
      </c>
      <c r="C260" s="110">
        <v>180</v>
      </c>
      <c r="D260" s="165">
        <v>5.04</v>
      </c>
      <c r="E260" s="165">
        <v>5.74</v>
      </c>
      <c r="F260" s="165">
        <v>7.36</v>
      </c>
      <c r="G260" s="167">
        <v>101.02</v>
      </c>
      <c r="H260" s="165">
        <v>7.1999999999999995E-2</v>
      </c>
      <c r="I260" s="165">
        <v>1.26</v>
      </c>
      <c r="J260" s="165">
        <v>36</v>
      </c>
      <c r="K260" s="165">
        <v>0</v>
      </c>
      <c r="L260" s="165">
        <v>216</v>
      </c>
      <c r="M260" s="165">
        <v>162</v>
      </c>
      <c r="N260" s="165">
        <v>25.2</v>
      </c>
      <c r="O260" s="165">
        <v>0.18</v>
      </c>
    </row>
    <row r="261" spans="1:15">
      <c r="A261" s="109" t="s">
        <v>54</v>
      </c>
      <c r="B261" s="193" t="s">
        <v>179</v>
      </c>
      <c r="C261" s="110">
        <v>100</v>
      </c>
      <c r="D261" s="137">
        <v>6.1</v>
      </c>
      <c r="E261" s="137">
        <v>18.8</v>
      </c>
      <c r="F261" s="137">
        <v>68.099999999999994</v>
      </c>
      <c r="G261" s="137">
        <v>467</v>
      </c>
      <c r="H261" s="137">
        <v>0.12</v>
      </c>
      <c r="I261" s="137">
        <v>0</v>
      </c>
      <c r="J261" s="137">
        <v>0</v>
      </c>
      <c r="K261" s="137">
        <v>4.7</v>
      </c>
      <c r="L261" s="137">
        <v>13.4</v>
      </c>
      <c r="M261" s="137">
        <v>70</v>
      </c>
      <c r="N261" s="137">
        <v>27.4</v>
      </c>
      <c r="O261" s="137">
        <v>1.3</v>
      </c>
    </row>
    <row r="262" spans="1:15">
      <c r="A262" s="114" t="s">
        <v>54</v>
      </c>
      <c r="B262" s="191" t="s">
        <v>135</v>
      </c>
      <c r="C262" s="110">
        <v>200</v>
      </c>
      <c r="D262" s="165">
        <v>3</v>
      </c>
      <c r="E262" s="165">
        <v>1</v>
      </c>
      <c r="F262" s="165">
        <v>42</v>
      </c>
      <c r="G262" s="165">
        <v>192</v>
      </c>
      <c r="H262" s="165">
        <v>0.08</v>
      </c>
      <c r="I262" s="165">
        <v>20</v>
      </c>
      <c r="J262" s="165">
        <v>40</v>
      </c>
      <c r="K262" s="165">
        <v>0.08</v>
      </c>
      <c r="L262" s="165">
        <v>16</v>
      </c>
      <c r="M262" s="165">
        <v>56</v>
      </c>
      <c r="N262" s="165">
        <v>84</v>
      </c>
      <c r="O262" s="165">
        <v>1.2</v>
      </c>
    </row>
    <row r="263" spans="1:15" ht="16.2">
      <c r="A263" s="109"/>
      <c r="B263" s="71" t="s">
        <v>142</v>
      </c>
      <c r="C263" s="149">
        <f>C260+C261+C262</f>
        <v>480</v>
      </c>
      <c r="D263" s="129">
        <f>SUM(D260:D262)</f>
        <v>14.14</v>
      </c>
      <c r="E263" s="129">
        <f t="shared" ref="E263:O263" si="44">SUM(E260:E262)</f>
        <v>25.54</v>
      </c>
      <c r="F263" s="129">
        <f t="shared" si="44"/>
        <v>117.46</v>
      </c>
      <c r="G263" s="129">
        <f t="shared" si="44"/>
        <v>760.02</v>
      </c>
      <c r="H263" s="129">
        <f t="shared" si="44"/>
        <v>0.27200000000000002</v>
      </c>
      <c r="I263" s="129">
        <f t="shared" si="44"/>
        <v>21.26</v>
      </c>
      <c r="J263" s="129">
        <f t="shared" si="44"/>
        <v>76</v>
      </c>
      <c r="K263" s="129">
        <f t="shared" si="44"/>
        <v>4.78</v>
      </c>
      <c r="L263" s="129">
        <f t="shared" si="44"/>
        <v>245.4</v>
      </c>
      <c r="M263" s="129">
        <f t="shared" si="44"/>
        <v>288</v>
      </c>
      <c r="N263" s="129">
        <f t="shared" si="44"/>
        <v>136.6</v>
      </c>
      <c r="O263" s="129">
        <f t="shared" si="44"/>
        <v>2.6799999999999997</v>
      </c>
    </row>
    <row r="264" spans="1:15" ht="16.2">
      <c r="A264" s="28"/>
      <c r="B264" s="71" t="s">
        <v>174</v>
      </c>
      <c r="C264" s="122">
        <f t="shared" ref="C264:O264" si="45">C263+C258+C248</f>
        <v>1900</v>
      </c>
      <c r="D264" s="122">
        <f t="shared" si="45"/>
        <v>62.9</v>
      </c>
      <c r="E264" s="122">
        <f t="shared" si="45"/>
        <v>67.631999999999991</v>
      </c>
      <c r="F264" s="122">
        <f t="shared" si="45"/>
        <v>323.22999999999996</v>
      </c>
      <c r="G264" s="122">
        <f t="shared" si="45"/>
        <v>2086.11</v>
      </c>
      <c r="H264" s="122">
        <f t="shared" si="45"/>
        <v>1.1360000000000001</v>
      </c>
      <c r="I264" s="122">
        <f t="shared" si="45"/>
        <v>214.3</v>
      </c>
      <c r="J264" s="122">
        <f t="shared" si="45"/>
        <v>140.01</v>
      </c>
      <c r="K264" s="122">
        <f t="shared" si="45"/>
        <v>6.6579999999999995</v>
      </c>
      <c r="L264" s="122">
        <f t="shared" si="45"/>
        <v>624.07000000000005</v>
      </c>
      <c r="M264" s="122">
        <f t="shared" si="45"/>
        <v>887.93000000000006</v>
      </c>
      <c r="N264" s="122">
        <f t="shared" si="45"/>
        <v>338.87</v>
      </c>
      <c r="O264" s="122">
        <f t="shared" si="45"/>
        <v>15.934999999999999</v>
      </c>
    </row>
    <row r="267" spans="1:15">
      <c r="A267" s="153"/>
      <c r="B267" s="106"/>
      <c r="C267" s="110"/>
      <c r="D267" s="165"/>
      <c r="E267" s="165"/>
      <c r="F267" s="165"/>
      <c r="G267" s="165"/>
      <c r="H267" s="214" t="s">
        <v>212</v>
      </c>
      <c r="I267" s="215"/>
      <c r="J267" s="174"/>
      <c r="K267" s="174"/>
      <c r="L267" s="174"/>
      <c r="M267" s="174"/>
      <c r="N267" s="174"/>
      <c r="O267" s="174"/>
    </row>
    <row r="268" spans="1:15" ht="15.6" customHeight="1">
      <c r="A268" s="153"/>
      <c r="B268" s="106"/>
      <c r="C268" s="110"/>
      <c r="D268" s="165"/>
      <c r="E268" s="165"/>
      <c r="F268" s="165"/>
      <c r="G268" s="165"/>
      <c r="H268" s="175" t="s">
        <v>216</v>
      </c>
      <c r="I268" s="176" t="s">
        <v>217</v>
      </c>
      <c r="J268" s="174"/>
      <c r="K268" s="174"/>
      <c r="L268" s="174"/>
      <c r="M268" s="174"/>
      <c r="N268" s="174"/>
      <c r="O268" s="174"/>
    </row>
    <row r="269" spans="1:15" ht="15.6" customHeight="1">
      <c r="A269" s="153"/>
      <c r="B269" s="71" t="s">
        <v>213</v>
      </c>
      <c r="C269" s="165">
        <f>(C11+C36+C63+C90+C116+C144+C170+C195+C221+C248)/10</f>
        <v>562.20000000000005</v>
      </c>
      <c r="D269" s="165">
        <f>(D11+D36+D63+D90+D116+D144+D170+D195+D221+D248)/10</f>
        <v>22.718</v>
      </c>
      <c r="E269" s="165">
        <f>(E11+E36+E63+E90+E116+E144+E170+E195+E221+E248)/10</f>
        <v>20.363999999999997</v>
      </c>
      <c r="F269" s="165">
        <f>(F11+F36+F63+F90+F116+F144+F170+F195+F221+F248)/10</f>
        <v>74.509999999999991</v>
      </c>
      <c r="G269" s="165">
        <f>(G11+G36+G63+G90+G116+G144+G170+G195+G221+G248)/10</f>
        <v>582.34499999999991</v>
      </c>
      <c r="H269" s="177">
        <v>587.5</v>
      </c>
      <c r="I269" s="178">
        <v>0.25</v>
      </c>
      <c r="J269" s="174"/>
      <c r="K269" s="174"/>
      <c r="L269" s="174"/>
      <c r="M269" s="174"/>
      <c r="N269" s="174"/>
      <c r="O269" s="174"/>
    </row>
    <row r="270" spans="1:15">
      <c r="A270" s="153"/>
      <c r="B270" s="71" t="s">
        <v>214</v>
      </c>
      <c r="C270" s="165">
        <f>(C19+C47+C74+C99+C127+C154+C179+C203+C229+C258)/10</f>
        <v>808.5</v>
      </c>
      <c r="D270" s="165">
        <f>(D19+D47+D74+D99+D127+D154+D179+D203+D229+D258)/10</f>
        <v>27.524999999999999</v>
      </c>
      <c r="E270" s="165">
        <f>(E19+E47+E74+E99+E127+E154+E179+E203+E229+E258)/10</f>
        <v>26.467599999999997</v>
      </c>
      <c r="F270" s="165">
        <f>(F19+F47+F74+F99+F127+F154+F179+F203+F229+F258)/10</f>
        <v>106.26999999999998</v>
      </c>
      <c r="G270" s="165">
        <f>(G19+G47+G74+G99+G127+G154+G179+G203+G229+G258)/10</f>
        <v>759.6450000000001</v>
      </c>
      <c r="H270" s="177">
        <v>705</v>
      </c>
      <c r="I270" s="178">
        <v>0.3</v>
      </c>
      <c r="J270" s="174"/>
      <c r="K270" s="174"/>
      <c r="L270" s="174"/>
      <c r="M270" s="174"/>
      <c r="N270" s="174"/>
      <c r="O270" s="174"/>
    </row>
    <row r="271" spans="1:15">
      <c r="A271" s="153"/>
      <c r="B271" s="71" t="s">
        <v>215</v>
      </c>
      <c r="C271" s="139">
        <f>(C24+C52+C79+C104+C132+C158+C184+C208+C236+C263)/10</f>
        <v>392.7</v>
      </c>
      <c r="D271" s="139">
        <f>(D24+D52+D79+D104+D132+D158+D184+D208+D236+D263)/10</f>
        <v>11.845000000000001</v>
      </c>
      <c r="E271" s="139">
        <f>(E24+E52+E79+E104+E132+E158+E184+E208+E236+E263)/10</f>
        <v>17.553999999999998</v>
      </c>
      <c r="F271" s="139">
        <f>(F24+F52+F79+F104+F132+F158+F184+F208+F236+F263)/10</f>
        <v>72.562000000000012</v>
      </c>
      <c r="G271" s="139">
        <f>(G24+G52+G79+G104+G132+G158+G184+G208+G236+G263)/10</f>
        <v>498.38299999999998</v>
      </c>
      <c r="H271" s="179">
        <v>470</v>
      </c>
      <c r="I271" s="180">
        <v>0.2</v>
      </c>
      <c r="J271" s="181"/>
      <c r="K271" s="181"/>
      <c r="L271" s="181"/>
      <c r="M271" s="181"/>
      <c r="N271" s="181"/>
      <c r="O271" s="181"/>
    </row>
  </sheetData>
  <autoFilter ref="A4:O264"/>
  <mergeCells count="61">
    <mergeCell ref="A239:A240"/>
    <mergeCell ref="B239:B240"/>
    <mergeCell ref="C239:C240"/>
    <mergeCell ref="D239:F239"/>
    <mergeCell ref="I239:O239"/>
    <mergeCell ref="A186:O186"/>
    <mergeCell ref="A211:A212"/>
    <mergeCell ref="B211:B212"/>
    <mergeCell ref="C211:C212"/>
    <mergeCell ref="D211:F211"/>
    <mergeCell ref="I211:O211"/>
    <mergeCell ref="A210:O210"/>
    <mergeCell ref="A187:A188"/>
    <mergeCell ref="B187:B188"/>
    <mergeCell ref="C187:C188"/>
    <mergeCell ref="D187:F187"/>
    <mergeCell ref="I187:O187"/>
    <mergeCell ref="A107:A108"/>
    <mergeCell ref="B107:B108"/>
    <mergeCell ref="C107:C108"/>
    <mergeCell ref="D107:F107"/>
    <mergeCell ref="I107:O107"/>
    <mergeCell ref="A238:O238"/>
    <mergeCell ref="A27:A28"/>
    <mergeCell ref="B27:B28"/>
    <mergeCell ref="C27:C28"/>
    <mergeCell ref="D27:F27"/>
    <mergeCell ref="I27:O27"/>
    <mergeCell ref="A55:A56"/>
    <mergeCell ref="B55:B56"/>
    <mergeCell ref="C55:C56"/>
    <mergeCell ref="D55:F55"/>
    <mergeCell ref="I55:O55"/>
    <mergeCell ref="A82:A83"/>
    <mergeCell ref="B82:B83"/>
    <mergeCell ref="C82:C83"/>
    <mergeCell ref="A134:O134"/>
    <mergeCell ref="A160:O160"/>
    <mergeCell ref="D161:F161"/>
    <mergeCell ref="I161:O161"/>
    <mergeCell ref="A135:A136"/>
    <mergeCell ref="B135:B136"/>
    <mergeCell ref="C135:C136"/>
    <mergeCell ref="D135:F135"/>
    <mergeCell ref="I135:O135"/>
    <mergeCell ref="H267:I267"/>
    <mergeCell ref="A1:O1"/>
    <mergeCell ref="A26:O26"/>
    <mergeCell ref="A54:O54"/>
    <mergeCell ref="A81:O81"/>
    <mergeCell ref="A106:O106"/>
    <mergeCell ref="D82:F82"/>
    <mergeCell ref="I82:O82"/>
    <mergeCell ref="A2:A3"/>
    <mergeCell ref="B2:B3"/>
    <mergeCell ref="C2:C3"/>
    <mergeCell ref="D2:F2"/>
    <mergeCell ref="I2:O2"/>
    <mergeCell ref="A161:A162"/>
    <mergeCell ref="B161:B162"/>
    <mergeCell ref="C161:C162"/>
  </mergeCells>
  <phoneticPr fontId="10" type="noConversion"/>
  <pageMargins left="0.70866141732283472" right="0.70866141732283472" top="0.74803149606299213" bottom="0.74803149606299213" header="0.31496062992125984" footer="0.31496062992125984"/>
  <pageSetup paperSize="9" scale="81" fitToHeight="12" orientation="landscape" r:id="rId1"/>
  <headerFooter alignWithMargins="0"/>
  <rowBreaks count="9" manualBreakCount="9">
    <brk id="25" max="16383" man="1"/>
    <brk id="52" max="16383" man="1"/>
    <brk id="79" max="16383" man="1"/>
    <brk id="104" max="16383" man="1"/>
    <brk id="132" max="16383" man="1"/>
    <brk id="158" max="16383" man="1"/>
    <brk id="184" max="16383" man="1"/>
    <brk id="208" max="16383" man="1"/>
    <brk id="23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P270"/>
  <sheetViews>
    <sheetView view="pageBreakPreview" zoomScaleSheetLayoutView="100" workbookViewId="0">
      <pane xSplit="14" ySplit="3" topLeftCell="O249" activePane="bottomRight" state="frozen"/>
      <selection pane="topRight" activeCell="O1" sqref="O1"/>
      <selection pane="bottomLeft" activeCell="A4" sqref="A4"/>
      <selection pane="bottomRight" activeCell="H268" sqref="H268"/>
    </sheetView>
  </sheetViews>
  <sheetFormatPr defaultColWidth="9.109375" defaultRowHeight="15.6"/>
  <cols>
    <col min="1" max="1" width="12.6640625" style="111" bestFit="1" customWidth="1"/>
    <col min="2" max="2" width="29.33203125" style="111" customWidth="1"/>
    <col min="3" max="3" width="9.6640625" style="125" customWidth="1"/>
    <col min="4" max="4" width="8.109375" style="140" bestFit="1" customWidth="1"/>
    <col min="5" max="6" width="7.6640625" style="140" bestFit="1" customWidth="1"/>
    <col min="7" max="7" width="12.44140625" style="140" bestFit="1" customWidth="1"/>
    <col min="8" max="8" width="7.6640625" style="140" bestFit="1" customWidth="1"/>
    <col min="9" max="9" width="7.88671875" style="140" bestFit="1" customWidth="1"/>
    <col min="10" max="10" width="7.6640625" style="140" bestFit="1" customWidth="1"/>
    <col min="11" max="11" width="5.5546875" style="140" bestFit="1" customWidth="1"/>
    <col min="12" max="13" width="8.88671875" style="140" bestFit="1" customWidth="1"/>
    <col min="14" max="14" width="7.6640625" style="140" bestFit="1" customWidth="1"/>
    <col min="15" max="15" width="6.6640625" style="140" bestFit="1" customWidth="1"/>
    <col min="16" max="16384" width="9.109375" style="111"/>
  </cols>
  <sheetData>
    <row r="1" spans="1:16" s="107" customFormat="1">
      <c r="A1" s="216" t="s">
        <v>229</v>
      </c>
      <c r="B1" s="217"/>
      <c r="C1" s="217"/>
      <c r="D1" s="217"/>
      <c r="E1" s="217"/>
      <c r="F1" s="217"/>
      <c r="G1" s="217"/>
      <c r="H1" s="217"/>
      <c r="I1" s="217"/>
      <c r="J1" s="217"/>
      <c r="K1" s="217"/>
      <c r="L1" s="217"/>
      <c r="M1" s="217"/>
      <c r="N1" s="217"/>
      <c r="O1" s="218"/>
    </row>
    <row r="2" spans="1:16" s="107" customFormat="1" ht="15" customHeight="1">
      <c r="A2" s="225" t="s">
        <v>70</v>
      </c>
      <c r="B2" s="227" t="s">
        <v>71</v>
      </c>
      <c r="C2" s="225" t="s">
        <v>62</v>
      </c>
      <c r="D2" s="237" t="s">
        <v>72</v>
      </c>
      <c r="E2" s="238"/>
      <c r="F2" s="239"/>
      <c r="G2" s="108" t="s">
        <v>73</v>
      </c>
      <c r="H2" s="108"/>
      <c r="I2" s="237" t="s">
        <v>190</v>
      </c>
      <c r="J2" s="238"/>
      <c r="K2" s="238"/>
      <c r="L2" s="238"/>
      <c r="M2" s="238"/>
      <c r="N2" s="238"/>
      <c r="O2" s="239"/>
    </row>
    <row r="3" spans="1:16" s="107" customFormat="1" ht="15" customHeight="1">
      <c r="A3" s="226"/>
      <c r="B3" s="228"/>
      <c r="C3" s="226"/>
      <c r="D3" s="108" t="s">
        <v>16</v>
      </c>
      <c r="E3" s="108" t="s">
        <v>17</v>
      </c>
      <c r="F3" s="108" t="s">
        <v>18</v>
      </c>
      <c r="G3" s="108" t="s">
        <v>74</v>
      </c>
      <c r="H3" s="108" t="s">
        <v>75</v>
      </c>
      <c r="I3" s="108" t="s">
        <v>20</v>
      </c>
      <c r="J3" s="108" t="s">
        <v>21</v>
      </c>
      <c r="K3" s="108" t="s">
        <v>76</v>
      </c>
      <c r="L3" s="108" t="s">
        <v>77</v>
      </c>
      <c r="M3" s="108" t="s">
        <v>23</v>
      </c>
      <c r="N3" s="108" t="s">
        <v>24</v>
      </c>
      <c r="O3" s="108" t="s">
        <v>25</v>
      </c>
    </row>
    <row r="4" spans="1:16" s="107" customFormat="1">
      <c r="A4" s="28"/>
      <c r="B4" s="28" t="s">
        <v>78</v>
      </c>
      <c r="C4" s="28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</row>
    <row r="5" spans="1:16">
      <c r="A5" s="114">
        <v>132</v>
      </c>
      <c r="B5" s="189" t="s">
        <v>169</v>
      </c>
      <c r="C5" s="110">
        <v>200</v>
      </c>
      <c r="D5" s="165">
        <v>11.64</v>
      </c>
      <c r="E5" s="165">
        <v>18.04</v>
      </c>
      <c r="F5" s="165">
        <v>3.04</v>
      </c>
      <c r="G5" s="165">
        <v>221.08</v>
      </c>
      <c r="H5" s="165">
        <v>0.38</v>
      </c>
      <c r="I5" s="165">
        <v>0</v>
      </c>
      <c r="J5" s="165">
        <v>0</v>
      </c>
      <c r="K5" s="165">
        <v>0</v>
      </c>
      <c r="L5" s="165">
        <v>172</v>
      </c>
      <c r="M5" s="165">
        <v>129</v>
      </c>
      <c r="N5" s="165">
        <v>14.7</v>
      </c>
      <c r="O5" s="165">
        <v>5</v>
      </c>
    </row>
    <row r="6" spans="1:16">
      <c r="A6" s="114" t="s">
        <v>193</v>
      </c>
      <c r="B6" s="189" t="s">
        <v>153</v>
      </c>
      <c r="C6" s="115">
        <v>30</v>
      </c>
      <c r="D6" s="126">
        <v>6.9</v>
      </c>
      <c r="E6" s="126">
        <v>8.8800000000000008</v>
      </c>
      <c r="F6" s="126">
        <v>0</v>
      </c>
      <c r="G6" s="126">
        <v>109.1</v>
      </c>
      <c r="H6" s="126">
        <v>0</v>
      </c>
      <c r="I6" s="126">
        <v>0.38</v>
      </c>
      <c r="J6" s="126">
        <v>104</v>
      </c>
      <c r="K6" s="126">
        <v>0</v>
      </c>
      <c r="L6" s="126">
        <v>499</v>
      </c>
      <c r="M6" s="126">
        <v>30</v>
      </c>
      <c r="N6" s="126">
        <v>28.02</v>
      </c>
      <c r="O6" s="185">
        <v>0.38</v>
      </c>
      <c r="P6" s="107"/>
    </row>
    <row r="7" spans="1:16" s="107" customFormat="1">
      <c r="A7" s="143">
        <v>3</v>
      </c>
      <c r="B7" s="190" t="s">
        <v>146</v>
      </c>
      <c r="C7" s="124">
        <v>180</v>
      </c>
      <c r="D7" s="135">
        <v>3.7</v>
      </c>
      <c r="E7" s="135">
        <v>3.8</v>
      </c>
      <c r="F7" s="135">
        <v>14.02</v>
      </c>
      <c r="G7" s="135">
        <v>105.29</v>
      </c>
      <c r="H7" s="184">
        <v>0</v>
      </c>
      <c r="I7" s="184">
        <v>0</v>
      </c>
      <c r="J7" s="184">
        <v>0</v>
      </c>
      <c r="K7" s="184">
        <v>0</v>
      </c>
      <c r="L7" s="135">
        <v>146.69999999999999</v>
      </c>
      <c r="M7" s="184">
        <v>0</v>
      </c>
      <c r="N7" s="184">
        <v>0</v>
      </c>
      <c r="O7" s="186">
        <v>1.08</v>
      </c>
      <c r="P7" s="188"/>
    </row>
    <row r="8" spans="1:16" ht="31.2">
      <c r="A8" s="114" t="s">
        <v>191</v>
      </c>
      <c r="B8" s="189" t="s">
        <v>211</v>
      </c>
      <c r="C8" s="115">
        <v>100</v>
      </c>
      <c r="D8" s="165">
        <v>2.8</v>
      </c>
      <c r="E8" s="165">
        <v>3.2</v>
      </c>
      <c r="F8" s="165">
        <v>4.0999999999999996</v>
      </c>
      <c r="G8" s="167">
        <v>59</v>
      </c>
      <c r="H8" s="165">
        <v>0</v>
      </c>
      <c r="I8" s="165">
        <v>0.7</v>
      </c>
      <c r="J8" s="165">
        <v>0</v>
      </c>
      <c r="K8" s="165">
        <v>0</v>
      </c>
      <c r="L8" s="165">
        <v>120</v>
      </c>
      <c r="M8" s="165">
        <v>0</v>
      </c>
      <c r="N8" s="165">
        <v>114</v>
      </c>
      <c r="O8" s="187">
        <v>0.1</v>
      </c>
      <c r="P8" s="107"/>
    </row>
    <row r="9" spans="1:16">
      <c r="A9" s="114" t="s">
        <v>54</v>
      </c>
      <c r="B9" s="189" t="s">
        <v>82</v>
      </c>
      <c r="C9" s="115">
        <v>40</v>
      </c>
      <c r="D9" s="126">
        <v>4.3</v>
      </c>
      <c r="E9" s="126">
        <v>1.8</v>
      </c>
      <c r="F9" s="126">
        <v>17.399999999999999</v>
      </c>
      <c r="G9" s="126">
        <v>109.6</v>
      </c>
      <c r="H9" s="126">
        <v>0.16400000000000001</v>
      </c>
      <c r="I9" s="126">
        <v>0.08</v>
      </c>
      <c r="J9" s="126">
        <v>0</v>
      </c>
      <c r="K9" s="126">
        <v>7.5999999999999998E-2</v>
      </c>
      <c r="L9" s="126">
        <v>50</v>
      </c>
      <c r="M9" s="126">
        <v>51.6</v>
      </c>
      <c r="N9" s="126">
        <v>16.399999999999999</v>
      </c>
      <c r="O9" s="126">
        <v>1.44</v>
      </c>
    </row>
    <row r="10" spans="1:16">
      <c r="A10" s="114" t="s">
        <v>54</v>
      </c>
      <c r="B10" s="189" t="s">
        <v>79</v>
      </c>
      <c r="C10" s="115">
        <v>25</v>
      </c>
      <c r="D10" s="126">
        <v>1.9</v>
      </c>
      <c r="E10" s="126">
        <v>0.4</v>
      </c>
      <c r="F10" s="126">
        <v>9.4</v>
      </c>
      <c r="G10" s="126">
        <v>50.2</v>
      </c>
      <c r="H10" s="126">
        <v>0.05</v>
      </c>
      <c r="I10" s="126">
        <v>0</v>
      </c>
      <c r="J10" s="126">
        <v>0</v>
      </c>
      <c r="K10" s="126">
        <v>0.57499999999999996</v>
      </c>
      <c r="L10" s="126">
        <v>8.25</v>
      </c>
      <c r="M10" s="126">
        <v>48.5</v>
      </c>
      <c r="N10" s="126">
        <v>14.25</v>
      </c>
      <c r="O10" s="126">
        <v>1.125</v>
      </c>
    </row>
    <row r="11" spans="1:16" ht="16.2">
      <c r="A11" s="28"/>
      <c r="B11" s="28" t="s">
        <v>80</v>
      </c>
      <c r="C11" s="147">
        <f>C5+C6+C7+C8+C9+C10</f>
        <v>575</v>
      </c>
      <c r="D11" s="129">
        <f>SUM(D5:D10)</f>
        <v>31.24</v>
      </c>
      <c r="E11" s="129">
        <f t="shared" ref="E11:O11" si="0">SUM(E5:E10)</f>
        <v>36.119999999999997</v>
      </c>
      <c r="F11" s="129">
        <f t="shared" si="0"/>
        <v>47.959999999999994</v>
      </c>
      <c r="G11" s="129">
        <f t="shared" si="0"/>
        <v>654.2700000000001</v>
      </c>
      <c r="H11" s="129">
        <f t="shared" si="0"/>
        <v>0.59400000000000008</v>
      </c>
      <c r="I11" s="129">
        <f t="shared" si="0"/>
        <v>1.1600000000000001</v>
      </c>
      <c r="J11" s="129">
        <f t="shared" si="0"/>
        <v>104</v>
      </c>
      <c r="K11" s="129">
        <f t="shared" si="0"/>
        <v>0.65099999999999991</v>
      </c>
      <c r="L11" s="129">
        <f t="shared" si="0"/>
        <v>995.95</v>
      </c>
      <c r="M11" s="129">
        <f t="shared" si="0"/>
        <v>259.10000000000002</v>
      </c>
      <c r="N11" s="129">
        <f t="shared" si="0"/>
        <v>187.37</v>
      </c>
      <c r="O11" s="129">
        <f t="shared" si="0"/>
        <v>9.125</v>
      </c>
    </row>
    <row r="12" spans="1:16" s="107" customFormat="1">
      <c r="A12" s="109"/>
      <c r="B12" s="28" t="s">
        <v>81</v>
      </c>
      <c r="C12" s="113"/>
      <c r="D12" s="130"/>
      <c r="E12" s="130"/>
      <c r="F12" s="130"/>
      <c r="G12" s="130"/>
      <c r="H12" s="130"/>
      <c r="I12" s="130"/>
      <c r="J12" s="130"/>
      <c r="K12" s="130"/>
      <c r="L12" s="130"/>
      <c r="M12" s="130"/>
      <c r="N12" s="130"/>
      <c r="O12" s="130"/>
    </row>
    <row r="13" spans="1:16" s="144" customFormat="1" ht="31.2">
      <c r="A13" s="114" t="s">
        <v>192</v>
      </c>
      <c r="B13" s="189" t="s">
        <v>162</v>
      </c>
      <c r="C13" s="115">
        <v>250</v>
      </c>
      <c r="D13" s="126">
        <v>9.08</v>
      </c>
      <c r="E13" s="126">
        <v>7.56</v>
      </c>
      <c r="F13" s="126">
        <v>33.64</v>
      </c>
      <c r="G13" s="126">
        <v>245</v>
      </c>
      <c r="H13" s="126">
        <v>0</v>
      </c>
      <c r="I13" s="126">
        <v>35.700000000000003</v>
      </c>
      <c r="J13" s="126">
        <v>0</v>
      </c>
      <c r="K13" s="126">
        <v>0</v>
      </c>
      <c r="L13" s="126">
        <v>41.3</v>
      </c>
      <c r="M13" s="126">
        <v>0</v>
      </c>
      <c r="N13" s="126">
        <v>61.34</v>
      </c>
      <c r="O13" s="126">
        <v>2.17</v>
      </c>
    </row>
    <row r="14" spans="1:16" s="144" customFormat="1" ht="31.2">
      <c r="A14" s="114">
        <v>413</v>
      </c>
      <c r="B14" s="191" t="s">
        <v>163</v>
      </c>
      <c r="C14" s="115" t="s">
        <v>67</v>
      </c>
      <c r="D14" s="126">
        <v>12.04</v>
      </c>
      <c r="E14" s="126">
        <v>18.2</v>
      </c>
      <c r="F14" s="126">
        <v>5.0199999999999996</v>
      </c>
      <c r="G14" s="126">
        <v>256.89999999999998</v>
      </c>
      <c r="H14" s="126">
        <v>0</v>
      </c>
      <c r="I14" s="126">
        <v>0</v>
      </c>
      <c r="J14" s="126">
        <v>0</v>
      </c>
      <c r="K14" s="126">
        <v>0</v>
      </c>
      <c r="L14" s="126">
        <v>32.380000000000003</v>
      </c>
      <c r="M14" s="126">
        <v>0</v>
      </c>
      <c r="N14" s="126">
        <v>87.92</v>
      </c>
      <c r="O14" s="126">
        <v>2.1</v>
      </c>
    </row>
    <row r="15" spans="1:16" s="107" customFormat="1">
      <c r="A15" s="114">
        <v>132</v>
      </c>
      <c r="B15" s="192" t="s">
        <v>176</v>
      </c>
      <c r="C15" s="110">
        <v>180</v>
      </c>
      <c r="D15" s="169">
        <v>3.8</v>
      </c>
      <c r="E15" s="169">
        <v>0.98</v>
      </c>
      <c r="F15" s="169">
        <v>21.3</v>
      </c>
      <c r="G15" s="169">
        <v>104.7</v>
      </c>
      <c r="H15" s="169">
        <v>0.16</v>
      </c>
      <c r="I15" s="169">
        <v>38.9</v>
      </c>
      <c r="J15" s="169">
        <v>0</v>
      </c>
      <c r="K15" s="169">
        <v>0</v>
      </c>
      <c r="L15" s="169">
        <v>90</v>
      </c>
      <c r="M15" s="169">
        <v>0</v>
      </c>
      <c r="N15" s="169">
        <v>0</v>
      </c>
      <c r="O15" s="169">
        <v>1.8</v>
      </c>
    </row>
    <row r="16" spans="1:16" s="107" customFormat="1">
      <c r="A16" s="114" t="s">
        <v>56</v>
      </c>
      <c r="B16" s="189" t="s">
        <v>136</v>
      </c>
      <c r="C16" s="110">
        <v>180</v>
      </c>
      <c r="D16" s="165">
        <v>1.04</v>
      </c>
      <c r="E16" s="165">
        <v>0</v>
      </c>
      <c r="F16" s="165">
        <v>22.96</v>
      </c>
      <c r="G16" s="165">
        <v>94.68</v>
      </c>
      <c r="H16" s="165">
        <v>3.5999999999999997E-2</v>
      </c>
      <c r="I16" s="165">
        <v>19.940000000000001</v>
      </c>
      <c r="J16" s="165">
        <v>0</v>
      </c>
      <c r="K16" s="165">
        <v>0</v>
      </c>
      <c r="L16" s="165">
        <v>23.4</v>
      </c>
      <c r="M16" s="165">
        <v>0</v>
      </c>
      <c r="N16" s="165">
        <v>0</v>
      </c>
      <c r="O16" s="165">
        <v>0.37</v>
      </c>
    </row>
    <row r="17" spans="1:15" s="107" customFormat="1">
      <c r="A17" s="114" t="s">
        <v>54</v>
      </c>
      <c r="B17" s="189" t="s">
        <v>82</v>
      </c>
      <c r="C17" s="115">
        <v>60</v>
      </c>
      <c r="D17" s="126">
        <v>6.4</v>
      </c>
      <c r="E17" s="126">
        <v>2.7</v>
      </c>
      <c r="F17" s="126">
        <v>26.1</v>
      </c>
      <c r="G17" s="126">
        <v>164.4</v>
      </c>
      <c r="H17" s="126">
        <v>0.247</v>
      </c>
      <c r="I17" s="126">
        <v>0.12</v>
      </c>
      <c r="J17" s="126">
        <v>0</v>
      </c>
      <c r="K17" s="126">
        <v>0.114</v>
      </c>
      <c r="L17" s="126">
        <v>75</v>
      </c>
      <c r="M17" s="126">
        <v>77.400000000000006</v>
      </c>
      <c r="N17" s="126">
        <v>24.6</v>
      </c>
      <c r="O17" s="126">
        <v>2.16</v>
      </c>
    </row>
    <row r="18" spans="1:15" s="107" customFormat="1">
      <c r="A18" s="114" t="s">
        <v>56</v>
      </c>
      <c r="B18" s="189" t="s">
        <v>83</v>
      </c>
      <c r="C18" s="115">
        <v>30</v>
      </c>
      <c r="D18" s="126">
        <v>2.2999999999999998</v>
      </c>
      <c r="E18" s="126">
        <v>0.4</v>
      </c>
      <c r="F18" s="126">
        <v>11.3</v>
      </c>
      <c r="G18" s="126">
        <v>60.3</v>
      </c>
      <c r="H18" s="126">
        <v>0.06</v>
      </c>
      <c r="I18" s="126">
        <v>0</v>
      </c>
      <c r="J18" s="126">
        <v>0</v>
      </c>
      <c r="K18" s="126">
        <v>0.69</v>
      </c>
      <c r="L18" s="126">
        <v>9.9</v>
      </c>
      <c r="M18" s="126">
        <v>58.2</v>
      </c>
      <c r="N18" s="126">
        <v>17.100000000000001</v>
      </c>
      <c r="O18" s="126">
        <v>1.35</v>
      </c>
    </row>
    <row r="19" spans="1:15" s="107" customFormat="1" ht="16.2">
      <c r="A19" s="109"/>
      <c r="B19" s="28" t="s">
        <v>84</v>
      </c>
      <c r="C19" s="147">
        <f>C13+C15+C16+C17+C18+70+30</f>
        <v>800</v>
      </c>
      <c r="D19" s="129">
        <f t="shared" ref="D19:O19" si="1">SUM(D13:D18)</f>
        <v>34.659999999999997</v>
      </c>
      <c r="E19" s="129">
        <f t="shared" si="1"/>
        <v>29.839999999999996</v>
      </c>
      <c r="F19" s="129">
        <f t="shared" si="1"/>
        <v>120.31999999999998</v>
      </c>
      <c r="G19" s="129">
        <f t="shared" si="1"/>
        <v>925.9799999999999</v>
      </c>
      <c r="H19" s="129">
        <f t="shared" si="1"/>
        <v>0.503</v>
      </c>
      <c r="I19" s="129">
        <f t="shared" si="1"/>
        <v>94.66</v>
      </c>
      <c r="J19" s="129">
        <f t="shared" si="1"/>
        <v>0</v>
      </c>
      <c r="K19" s="129">
        <f t="shared" si="1"/>
        <v>0.80399999999999994</v>
      </c>
      <c r="L19" s="129">
        <f t="shared" si="1"/>
        <v>271.98</v>
      </c>
      <c r="M19" s="129">
        <f t="shared" si="1"/>
        <v>135.60000000000002</v>
      </c>
      <c r="N19" s="129">
        <f t="shared" si="1"/>
        <v>190.95999999999998</v>
      </c>
      <c r="O19" s="129">
        <f t="shared" si="1"/>
        <v>9.9499999999999993</v>
      </c>
    </row>
    <row r="20" spans="1:15" s="107" customFormat="1" ht="16.2">
      <c r="A20" s="109"/>
      <c r="B20" s="28" t="s">
        <v>139</v>
      </c>
      <c r="C20" s="116"/>
      <c r="D20" s="131"/>
      <c r="E20" s="132"/>
      <c r="F20" s="132"/>
      <c r="G20" s="132"/>
      <c r="H20" s="132"/>
      <c r="I20" s="132"/>
      <c r="J20" s="132"/>
      <c r="K20" s="132"/>
      <c r="L20" s="132"/>
      <c r="M20" s="132"/>
      <c r="N20" s="132"/>
      <c r="O20" s="132"/>
    </row>
    <row r="21" spans="1:15" s="107" customFormat="1">
      <c r="A21" s="114">
        <v>588</v>
      </c>
      <c r="B21" s="189" t="s">
        <v>149</v>
      </c>
      <c r="C21" s="110">
        <v>200</v>
      </c>
      <c r="D21" s="112">
        <v>0.56000000000000005</v>
      </c>
      <c r="E21" s="112">
        <v>0</v>
      </c>
      <c r="F21" s="112">
        <v>27.89</v>
      </c>
      <c r="G21" s="112">
        <v>113.79</v>
      </c>
      <c r="H21" s="112">
        <v>0.03</v>
      </c>
      <c r="I21" s="112">
        <v>5.4</v>
      </c>
      <c r="J21" s="112">
        <v>0</v>
      </c>
      <c r="K21" s="112">
        <v>0</v>
      </c>
      <c r="L21" s="112">
        <v>12</v>
      </c>
      <c r="M21" s="112">
        <v>18.190000000000001</v>
      </c>
      <c r="N21" s="112">
        <v>4</v>
      </c>
      <c r="O21" s="112">
        <v>0.8</v>
      </c>
    </row>
    <row r="22" spans="1:15" s="107" customFormat="1">
      <c r="A22" s="109" t="s">
        <v>54</v>
      </c>
      <c r="B22" s="193" t="s">
        <v>179</v>
      </c>
      <c r="C22" s="119">
        <v>100</v>
      </c>
      <c r="D22" s="137">
        <v>6.1</v>
      </c>
      <c r="E22" s="137">
        <v>18.8</v>
      </c>
      <c r="F22" s="137">
        <v>68.099999999999994</v>
      </c>
      <c r="G22" s="137">
        <v>467</v>
      </c>
      <c r="H22" s="137">
        <v>0.12</v>
      </c>
      <c r="I22" s="137">
        <v>0</v>
      </c>
      <c r="J22" s="137">
        <v>0</v>
      </c>
      <c r="K22" s="137">
        <v>4.7</v>
      </c>
      <c r="L22" s="137">
        <v>13.4</v>
      </c>
      <c r="M22" s="137">
        <v>70</v>
      </c>
      <c r="N22" s="137">
        <v>27.4</v>
      </c>
      <c r="O22" s="137">
        <v>1.3</v>
      </c>
    </row>
    <row r="23" spans="1:15" s="107" customFormat="1">
      <c r="A23" s="114" t="s">
        <v>54</v>
      </c>
      <c r="B23" s="191" t="s">
        <v>145</v>
      </c>
      <c r="C23" s="110">
        <v>120</v>
      </c>
      <c r="D23" s="126">
        <v>0.3</v>
      </c>
      <c r="E23" s="126">
        <v>0.2</v>
      </c>
      <c r="F23" s="126">
        <v>13.7</v>
      </c>
      <c r="G23" s="126">
        <v>62.4</v>
      </c>
      <c r="H23" s="126">
        <v>0.02</v>
      </c>
      <c r="I23" s="126">
        <v>5.52</v>
      </c>
      <c r="J23" s="126">
        <v>3.6</v>
      </c>
      <c r="K23" s="126">
        <v>0.216</v>
      </c>
      <c r="L23" s="126">
        <v>7.2</v>
      </c>
      <c r="M23" s="126">
        <v>13.2</v>
      </c>
      <c r="N23" s="126">
        <v>6</v>
      </c>
      <c r="O23" s="126">
        <v>0.14399999999999999</v>
      </c>
    </row>
    <row r="24" spans="1:15" s="107" customFormat="1" ht="16.2">
      <c r="A24" s="109"/>
      <c r="B24" s="28" t="s">
        <v>142</v>
      </c>
      <c r="C24" s="148">
        <f>C21+C22+C23</f>
        <v>420</v>
      </c>
      <c r="D24" s="133">
        <f t="shared" ref="D24:O24" si="2">D21+D22+D23</f>
        <v>6.96</v>
      </c>
      <c r="E24" s="133">
        <f t="shared" si="2"/>
        <v>19</v>
      </c>
      <c r="F24" s="133">
        <f t="shared" si="2"/>
        <v>109.69</v>
      </c>
      <c r="G24" s="133">
        <f t="shared" si="2"/>
        <v>643.18999999999994</v>
      </c>
      <c r="H24" s="133">
        <f t="shared" si="2"/>
        <v>0.16999999999999998</v>
      </c>
      <c r="I24" s="133">
        <f t="shared" si="2"/>
        <v>10.92</v>
      </c>
      <c r="J24" s="133">
        <f t="shared" si="2"/>
        <v>3.6</v>
      </c>
      <c r="K24" s="133">
        <f t="shared" si="2"/>
        <v>4.9160000000000004</v>
      </c>
      <c r="L24" s="133">
        <f t="shared" si="2"/>
        <v>32.6</v>
      </c>
      <c r="M24" s="133">
        <f t="shared" si="2"/>
        <v>101.39</v>
      </c>
      <c r="N24" s="133">
        <f t="shared" si="2"/>
        <v>37.4</v>
      </c>
      <c r="O24" s="133">
        <f t="shared" si="2"/>
        <v>2.2440000000000002</v>
      </c>
    </row>
    <row r="25" spans="1:15" s="107" customFormat="1" ht="16.2">
      <c r="A25" s="109"/>
      <c r="B25" s="117" t="s">
        <v>174</v>
      </c>
      <c r="C25" s="146">
        <f t="shared" ref="C25:O25" si="3">C24+C19+C11</f>
        <v>1795</v>
      </c>
      <c r="D25" s="118">
        <f t="shared" si="3"/>
        <v>72.86</v>
      </c>
      <c r="E25" s="118">
        <f t="shared" si="3"/>
        <v>84.96</v>
      </c>
      <c r="F25" s="118">
        <f t="shared" si="3"/>
        <v>277.96999999999997</v>
      </c>
      <c r="G25" s="118">
        <f t="shared" si="3"/>
        <v>2223.44</v>
      </c>
      <c r="H25" s="118">
        <f t="shared" si="3"/>
        <v>1.2670000000000001</v>
      </c>
      <c r="I25" s="118">
        <f t="shared" si="3"/>
        <v>106.74</v>
      </c>
      <c r="J25" s="118">
        <f t="shared" si="3"/>
        <v>107.6</v>
      </c>
      <c r="K25" s="118">
        <f t="shared" si="3"/>
        <v>6.3710000000000004</v>
      </c>
      <c r="L25" s="118">
        <f t="shared" si="3"/>
        <v>1300.5300000000002</v>
      </c>
      <c r="M25" s="118">
        <f t="shared" si="3"/>
        <v>496.09000000000003</v>
      </c>
      <c r="N25" s="118">
        <f t="shared" si="3"/>
        <v>415.73</v>
      </c>
      <c r="O25" s="118">
        <f t="shared" si="3"/>
        <v>21.318999999999999</v>
      </c>
    </row>
    <row r="26" spans="1:15" s="107" customFormat="1">
      <c r="A26" s="219" t="s">
        <v>230</v>
      </c>
      <c r="B26" s="220"/>
      <c r="C26" s="220"/>
      <c r="D26" s="220"/>
      <c r="E26" s="220"/>
      <c r="F26" s="220"/>
      <c r="G26" s="220"/>
      <c r="H26" s="220"/>
      <c r="I26" s="220"/>
      <c r="J26" s="220"/>
      <c r="K26" s="220"/>
      <c r="L26" s="220"/>
      <c r="M26" s="220"/>
      <c r="N26" s="220"/>
      <c r="O26" s="221"/>
    </row>
    <row r="27" spans="1:15" s="107" customFormat="1">
      <c r="A27" s="225" t="s">
        <v>70</v>
      </c>
      <c r="B27" s="227" t="s">
        <v>71</v>
      </c>
      <c r="C27" s="225" t="s">
        <v>62</v>
      </c>
      <c r="D27" s="234" t="s">
        <v>72</v>
      </c>
      <c r="E27" s="235"/>
      <c r="F27" s="236"/>
      <c r="G27" s="127" t="s">
        <v>73</v>
      </c>
      <c r="H27" s="127"/>
      <c r="I27" s="234" t="s">
        <v>190</v>
      </c>
      <c r="J27" s="235"/>
      <c r="K27" s="235"/>
      <c r="L27" s="235"/>
      <c r="M27" s="235"/>
      <c r="N27" s="235"/>
      <c r="O27" s="236"/>
    </row>
    <row r="28" spans="1:15" s="107" customFormat="1">
      <c r="A28" s="226"/>
      <c r="B28" s="228"/>
      <c r="C28" s="226"/>
      <c r="D28" s="127" t="s">
        <v>16</v>
      </c>
      <c r="E28" s="127" t="s">
        <v>17</v>
      </c>
      <c r="F28" s="127" t="s">
        <v>18</v>
      </c>
      <c r="G28" s="127" t="s">
        <v>74</v>
      </c>
      <c r="H28" s="127" t="s">
        <v>75</v>
      </c>
      <c r="I28" s="127" t="s">
        <v>20</v>
      </c>
      <c r="J28" s="127" t="s">
        <v>21</v>
      </c>
      <c r="K28" s="127" t="s">
        <v>76</v>
      </c>
      <c r="L28" s="127" t="s">
        <v>77</v>
      </c>
      <c r="M28" s="127" t="s">
        <v>23</v>
      </c>
      <c r="N28" s="127" t="s">
        <v>24</v>
      </c>
      <c r="O28" s="127" t="s">
        <v>25</v>
      </c>
    </row>
    <row r="29" spans="1:15" s="107" customFormat="1">
      <c r="A29" s="106"/>
      <c r="B29" s="28" t="s">
        <v>78</v>
      </c>
      <c r="C29" s="31"/>
      <c r="D29" s="127"/>
      <c r="E29" s="127"/>
      <c r="F29" s="127"/>
      <c r="G29" s="127"/>
      <c r="H29" s="127"/>
      <c r="I29" s="127"/>
      <c r="J29" s="127"/>
      <c r="K29" s="127"/>
      <c r="L29" s="127"/>
      <c r="M29" s="127"/>
      <c r="N29" s="127"/>
      <c r="O29" s="127"/>
    </row>
    <row r="30" spans="1:15" s="107" customFormat="1" ht="46.8">
      <c r="A30" s="114" t="s">
        <v>184</v>
      </c>
      <c r="B30" s="189" t="s">
        <v>182</v>
      </c>
      <c r="C30" s="110" t="s">
        <v>132</v>
      </c>
      <c r="D30" s="165">
        <v>7.44</v>
      </c>
      <c r="E30" s="165">
        <v>8.07</v>
      </c>
      <c r="F30" s="165">
        <v>32.28</v>
      </c>
      <c r="G30" s="165">
        <v>243.92</v>
      </c>
      <c r="H30" s="165">
        <v>0</v>
      </c>
      <c r="I30" s="165">
        <v>0</v>
      </c>
      <c r="J30" s="165">
        <v>0</v>
      </c>
      <c r="K30" s="165">
        <v>0</v>
      </c>
      <c r="L30" s="165">
        <v>44</v>
      </c>
      <c r="M30" s="165">
        <v>0</v>
      </c>
      <c r="N30" s="165">
        <v>48</v>
      </c>
      <c r="O30" s="165">
        <v>3.4</v>
      </c>
    </row>
    <row r="31" spans="1:15" s="107" customFormat="1">
      <c r="A31" s="114">
        <v>14</v>
      </c>
      <c r="B31" s="189" t="s">
        <v>150</v>
      </c>
      <c r="C31" s="115">
        <v>15</v>
      </c>
      <c r="D31" s="126">
        <v>0.15</v>
      </c>
      <c r="E31" s="126">
        <v>10.8</v>
      </c>
      <c r="F31" s="126">
        <v>0.15</v>
      </c>
      <c r="G31" s="126">
        <v>85.5</v>
      </c>
      <c r="H31" s="126">
        <v>0</v>
      </c>
      <c r="I31" s="126">
        <v>0</v>
      </c>
      <c r="J31" s="126">
        <v>0</v>
      </c>
      <c r="K31" s="126">
        <v>0</v>
      </c>
      <c r="L31" s="126">
        <v>1.8</v>
      </c>
      <c r="M31" s="126">
        <v>0</v>
      </c>
      <c r="N31" s="126">
        <v>0.06</v>
      </c>
      <c r="O31" s="126">
        <v>0.03</v>
      </c>
    </row>
    <row r="32" spans="1:15" s="107" customFormat="1">
      <c r="A32" s="114">
        <v>642</v>
      </c>
      <c r="B32" s="189" t="s">
        <v>151</v>
      </c>
      <c r="C32" s="110">
        <v>180</v>
      </c>
      <c r="D32" s="165">
        <v>4.05</v>
      </c>
      <c r="E32" s="165">
        <v>6.03</v>
      </c>
      <c r="F32" s="165">
        <v>14.7</v>
      </c>
      <c r="G32" s="165">
        <v>128.30000000000001</v>
      </c>
      <c r="H32" s="165">
        <v>0</v>
      </c>
      <c r="I32" s="165">
        <v>1.35</v>
      </c>
      <c r="J32" s="165">
        <v>0</v>
      </c>
      <c r="K32" s="165">
        <v>0</v>
      </c>
      <c r="L32" s="165">
        <v>167</v>
      </c>
      <c r="M32" s="165">
        <v>0</v>
      </c>
      <c r="N32" s="165">
        <v>21.87</v>
      </c>
      <c r="O32" s="165">
        <v>0.46</v>
      </c>
    </row>
    <row r="33" spans="1:15" s="107" customFormat="1">
      <c r="A33" s="114" t="s">
        <v>54</v>
      </c>
      <c r="B33" s="189" t="s">
        <v>82</v>
      </c>
      <c r="C33" s="115">
        <v>40</v>
      </c>
      <c r="D33" s="126">
        <v>4.3</v>
      </c>
      <c r="E33" s="126">
        <v>1.8</v>
      </c>
      <c r="F33" s="126">
        <v>17.399999999999999</v>
      </c>
      <c r="G33" s="126">
        <v>109.6</v>
      </c>
      <c r="H33" s="126">
        <v>0.16400000000000001</v>
      </c>
      <c r="I33" s="126">
        <v>0.08</v>
      </c>
      <c r="J33" s="126">
        <v>0</v>
      </c>
      <c r="K33" s="126">
        <v>7.5999999999999998E-2</v>
      </c>
      <c r="L33" s="126">
        <v>50</v>
      </c>
      <c r="M33" s="126">
        <v>51.6</v>
      </c>
      <c r="N33" s="126">
        <v>16.399999999999999</v>
      </c>
      <c r="O33" s="126">
        <v>1.44</v>
      </c>
    </row>
    <row r="34" spans="1:15" s="107" customFormat="1">
      <c r="A34" s="114" t="s">
        <v>56</v>
      </c>
      <c r="B34" s="189" t="s">
        <v>79</v>
      </c>
      <c r="C34" s="115">
        <v>25</v>
      </c>
      <c r="D34" s="126">
        <v>1.9</v>
      </c>
      <c r="E34" s="126">
        <v>0.4</v>
      </c>
      <c r="F34" s="126">
        <v>9.4</v>
      </c>
      <c r="G34" s="126">
        <v>50.2</v>
      </c>
      <c r="H34" s="126">
        <v>0.05</v>
      </c>
      <c r="I34" s="126">
        <v>0</v>
      </c>
      <c r="J34" s="126">
        <v>0</v>
      </c>
      <c r="K34" s="126">
        <v>0.57499999999999996</v>
      </c>
      <c r="L34" s="126">
        <v>8.25</v>
      </c>
      <c r="M34" s="126">
        <v>48.5</v>
      </c>
      <c r="N34" s="126">
        <v>14.25</v>
      </c>
      <c r="O34" s="126">
        <v>1.125</v>
      </c>
    </row>
    <row r="35" spans="1:15" s="107" customFormat="1">
      <c r="A35" s="114" t="s">
        <v>54</v>
      </c>
      <c r="B35" s="189" t="s">
        <v>157</v>
      </c>
      <c r="C35" s="110">
        <v>120</v>
      </c>
      <c r="D35" s="126">
        <v>0.3</v>
      </c>
      <c r="E35" s="126">
        <v>0.2</v>
      </c>
      <c r="F35" s="126">
        <v>13.7</v>
      </c>
      <c r="G35" s="126">
        <v>62.4</v>
      </c>
      <c r="H35" s="126">
        <v>0.02</v>
      </c>
      <c r="I35" s="126">
        <v>5.52</v>
      </c>
      <c r="J35" s="126">
        <v>3.6</v>
      </c>
      <c r="K35" s="126">
        <v>0.216</v>
      </c>
      <c r="L35" s="126">
        <v>7.2</v>
      </c>
      <c r="M35" s="126">
        <v>13.2</v>
      </c>
      <c r="N35" s="126">
        <v>6</v>
      </c>
      <c r="O35" s="126">
        <v>0.14399999999999999</v>
      </c>
    </row>
    <row r="36" spans="1:15" s="107" customFormat="1" ht="16.2">
      <c r="A36" s="109"/>
      <c r="B36" s="28" t="s">
        <v>80</v>
      </c>
      <c r="C36" s="149">
        <f>C35+C34+C33+C32+C31+200+10</f>
        <v>590</v>
      </c>
      <c r="D36" s="129">
        <f t="shared" ref="D36:O36" si="4">SUM(D30:D35)</f>
        <v>18.14</v>
      </c>
      <c r="E36" s="129">
        <f t="shared" si="4"/>
        <v>27.3</v>
      </c>
      <c r="F36" s="129">
        <f t="shared" si="4"/>
        <v>87.63000000000001</v>
      </c>
      <c r="G36" s="129">
        <f t="shared" si="4"/>
        <v>679.92</v>
      </c>
      <c r="H36" s="129">
        <f t="shared" si="4"/>
        <v>0.23400000000000001</v>
      </c>
      <c r="I36" s="129">
        <f t="shared" si="4"/>
        <v>6.9499999999999993</v>
      </c>
      <c r="J36" s="129">
        <f t="shared" si="4"/>
        <v>3.6</v>
      </c>
      <c r="K36" s="129">
        <f t="shared" si="4"/>
        <v>0.86699999999999988</v>
      </c>
      <c r="L36" s="129">
        <f t="shared" si="4"/>
        <v>278.25</v>
      </c>
      <c r="M36" s="129">
        <f t="shared" si="4"/>
        <v>113.3</v>
      </c>
      <c r="N36" s="129">
        <f t="shared" si="4"/>
        <v>106.58000000000001</v>
      </c>
      <c r="O36" s="129">
        <f t="shared" si="4"/>
        <v>6.5990000000000002</v>
      </c>
    </row>
    <row r="37" spans="1:15" s="107" customFormat="1">
      <c r="A37" s="109"/>
      <c r="B37" s="28" t="s">
        <v>81</v>
      </c>
      <c r="C37" s="119"/>
      <c r="D37" s="134"/>
      <c r="E37" s="134"/>
      <c r="F37" s="134"/>
      <c r="G37" s="134"/>
      <c r="H37" s="134"/>
      <c r="I37" s="134"/>
      <c r="J37" s="134"/>
      <c r="K37" s="134"/>
      <c r="L37" s="134"/>
      <c r="M37" s="134"/>
      <c r="N37" s="134"/>
      <c r="O37" s="134"/>
    </row>
    <row r="38" spans="1:15" s="144" customFormat="1" ht="46.8">
      <c r="A38" s="114">
        <v>71</v>
      </c>
      <c r="B38" s="191" t="s">
        <v>252</v>
      </c>
      <c r="C38" s="115">
        <v>100</v>
      </c>
      <c r="D38" s="126">
        <v>0.8</v>
      </c>
      <c r="E38" s="126">
        <v>0.2</v>
      </c>
      <c r="F38" s="126">
        <v>2.6</v>
      </c>
      <c r="G38" s="126">
        <v>14</v>
      </c>
      <c r="H38" s="126">
        <v>0</v>
      </c>
      <c r="I38" s="126">
        <v>10</v>
      </c>
      <c r="J38" s="126">
        <v>0</v>
      </c>
      <c r="K38" s="126">
        <v>0</v>
      </c>
      <c r="L38" s="126">
        <v>23</v>
      </c>
      <c r="M38" s="126">
        <v>0</v>
      </c>
      <c r="N38" s="126">
        <v>14</v>
      </c>
      <c r="O38" s="126">
        <v>0.6</v>
      </c>
    </row>
    <row r="39" spans="1:15" s="144" customFormat="1" ht="31.2">
      <c r="A39" s="204">
        <v>70</v>
      </c>
      <c r="B39" s="192" t="s">
        <v>247</v>
      </c>
      <c r="C39" s="201">
        <v>100</v>
      </c>
      <c r="D39" s="211">
        <v>0.84</v>
      </c>
      <c r="E39" s="211">
        <v>0.12</v>
      </c>
      <c r="F39" s="211">
        <v>2.2799999999999998</v>
      </c>
      <c r="G39" s="211">
        <v>19.2</v>
      </c>
      <c r="H39" s="211">
        <v>0</v>
      </c>
      <c r="I39" s="211">
        <v>0</v>
      </c>
      <c r="J39" s="211">
        <v>0</v>
      </c>
      <c r="K39" s="211">
        <v>0</v>
      </c>
      <c r="L39" s="211">
        <v>40.799999999999997</v>
      </c>
      <c r="M39" s="211">
        <v>0</v>
      </c>
      <c r="N39" s="211">
        <v>0</v>
      </c>
      <c r="O39" s="211">
        <v>0.6</v>
      </c>
    </row>
    <row r="40" spans="1:15" s="107" customFormat="1">
      <c r="A40" s="114">
        <v>43</v>
      </c>
      <c r="B40" s="189" t="s">
        <v>167</v>
      </c>
      <c r="C40" s="115">
        <v>250</v>
      </c>
      <c r="D40" s="126">
        <v>2.2000000000000002</v>
      </c>
      <c r="E40" s="126">
        <v>1.6</v>
      </c>
      <c r="F40" s="126">
        <v>12.09</v>
      </c>
      <c r="G40" s="126">
        <v>116.7</v>
      </c>
      <c r="H40" s="126">
        <v>0</v>
      </c>
      <c r="I40" s="126">
        <v>8.74</v>
      </c>
      <c r="J40" s="126">
        <v>0</v>
      </c>
      <c r="K40" s="126">
        <v>0</v>
      </c>
      <c r="L40" s="126">
        <v>37.700000000000003</v>
      </c>
      <c r="M40" s="126">
        <v>54</v>
      </c>
      <c r="N40" s="126">
        <v>18</v>
      </c>
      <c r="O40" s="126">
        <v>1.53</v>
      </c>
    </row>
    <row r="41" spans="1:15" ht="31.2">
      <c r="A41" s="114">
        <v>235</v>
      </c>
      <c r="B41" s="189" t="s">
        <v>253</v>
      </c>
      <c r="C41" s="115" t="s">
        <v>67</v>
      </c>
      <c r="D41" s="126">
        <v>8.94</v>
      </c>
      <c r="E41" s="126">
        <v>9.2200000000000006</v>
      </c>
      <c r="F41" s="126">
        <v>2.08</v>
      </c>
      <c r="G41" s="126">
        <v>127.39</v>
      </c>
      <c r="H41" s="126">
        <v>0</v>
      </c>
      <c r="I41" s="126">
        <v>2.44</v>
      </c>
      <c r="J41" s="126">
        <v>0</v>
      </c>
      <c r="K41" s="126">
        <v>0</v>
      </c>
      <c r="L41" s="126">
        <v>28.2</v>
      </c>
      <c r="M41" s="126">
        <v>0</v>
      </c>
      <c r="N41" s="126">
        <v>18.21</v>
      </c>
      <c r="O41" s="126">
        <v>0.53</v>
      </c>
    </row>
    <row r="42" spans="1:15" s="107" customFormat="1">
      <c r="A42" s="114">
        <v>472</v>
      </c>
      <c r="B42" s="191" t="s">
        <v>147</v>
      </c>
      <c r="C42" s="115">
        <v>180</v>
      </c>
      <c r="D42" s="126">
        <v>3.95</v>
      </c>
      <c r="E42" s="126">
        <v>6.11</v>
      </c>
      <c r="F42" s="126">
        <v>26.46</v>
      </c>
      <c r="G42" s="126">
        <v>176.4</v>
      </c>
      <c r="H42" s="126">
        <v>0</v>
      </c>
      <c r="I42" s="126">
        <v>30.84</v>
      </c>
      <c r="J42" s="126">
        <v>0</v>
      </c>
      <c r="K42" s="126">
        <v>0</v>
      </c>
      <c r="L42" s="126">
        <v>51.07</v>
      </c>
      <c r="M42" s="126">
        <v>0</v>
      </c>
      <c r="N42" s="126">
        <v>39.4</v>
      </c>
      <c r="O42" s="126">
        <v>1.4</v>
      </c>
    </row>
    <row r="43" spans="1:15">
      <c r="A43" s="114">
        <v>348</v>
      </c>
      <c r="B43" s="189" t="s">
        <v>177</v>
      </c>
      <c r="C43" s="115">
        <v>180</v>
      </c>
      <c r="D43" s="169">
        <v>0.94</v>
      </c>
      <c r="E43" s="169">
        <v>0</v>
      </c>
      <c r="F43" s="169">
        <v>27.86</v>
      </c>
      <c r="G43" s="169">
        <v>85.5</v>
      </c>
      <c r="H43" s="169">
        <v>0</v>
      </c>
      <c r="I43" s="169">
        <v>0.72</v>
      </c>
      <c r="J43" s="169">
        <v>0</v>
      </c>
      <c r="K43" s="169">
        <v>0</v>
      </c>
      <c r="L43" s="169">
        <v>29.16</v>
      </c>
      <c r="M43" s="169">
        <v>0</v>
      </c>
      <c r="N43" s="169">
        <v>18.899999999999999</v>
      </c>
      <c r="O43" s="169">
        <v>0.63</v>
      </c>
    </row>
    <row r="44" spans="1:15" s="107" customFormat="1">
      <c r="A44" s="114" t="s">
        <v>54</v>
      </c>
      <c r="B44" s="189" t="s">
        <v>82</v>
      </c>
      <c r="C44" s="115">
        <v>60</v>
      </c>
      <c r="D44" s="126">
        <v>6.4</v>
      </c>
      <c r="E44" s="126">
        <v>2.7</v>
      </c>
      <c r="F44" s="126">
        <v>26.1</v>
      </c>
      <c r="G44" s="126">
        <v>164.4</v>
      </c>
      <c r="H44" s="126">
        <v>0.247</v>
      </c>
      <c r="I44" s="126">
        <v>0.12</v>
      </c>
      <c r="J44" s="126">
        <v>0</v>
      </c>
      <c r="K44" s="126">
        <v>0.114</v>
      </c>
      <c r="L44" s="126">
        <v>75</v>
      </c>
      <c r="M44" s="126">
        <v>77.400000000000006</v>
      </c>
      <c r="N44" s="126">
        <v>24.6</v>
      </c>
      <c r="O44" s="126">
        <v>2.16</v>
      </c>
    </row>
    <row r="45" spans="1:15" s="107" customFormat="1">
      <c r="A45" s="114" t="s">
        <v>56</v>
      </c>
      <c r="B45" s="189" t="s">
        <v>83</v>
      </c>
      <c r="C45" s="115">
        <v>30</v>
      </c>
      <c r="D45" s="126">
        <v>2.2999999999999998</v>
      </c>
      <c r="E45" s="126">
        <v>0.4</v>
      </c>
      <c r="F45" s="126">
        <v>11.3</v>
      </c>
      <c r="G45" s="126">
        <v>60.3</v>
      </c>
      <c r="H45" s="126">
        <v>0.06</v>
      </c>
      <c r="I45" s="126">
        <v>0</v>
      </c>
      <c r="J45" s="126">
        <v>0</v>
      </c>
      <c r="K45" s="126">
        <v>0.69</v>
      </c>
      <c r="L45" s="126">
        <v>9.9</v>
      </c>
      <c r="M45" s="126">
        <v>58.2</v>
      </c>
      <c r="N45" s="126">
        <v>17.100000000000001</v>
      </c>
      <c r="O45" s="126">
        <v>1.35</v>
      </c>
    </row>
    <row r="46" spans="1:15" s="107" customFormat="1">
      <c r="A46" s="109" t="s">
        <v>54</v>
      </c>
      <c r="B46" s="189" t="s">
        <v>141</v>
      </c>
      <c r="C46" s="110">
        <v>200</v>
      </c>
      <c r="D46" s="112">
        <v>1.8</v>
      </c>
      <c r="E46" s="112">
        <v>0.4</v>
      </c>
      <c r="F46" s="112">
        <v>16.2</v>
      </c>
      <c r="G46" s="112">
        <v>86</v>
      </c>
      <c r="H46" s="112">
        <v>0.08</v>
      </c>
      <c r="I46" s="112">
        <v>120</v>
      </c>
      <c r="J46" s="112">
        <v>16</v>
      </c>
      <c r="K46" s="112">
        <v>0.4</v>
      </c>
      <c r="L46" s="112">
        <v>68</v>
      </c>
      <c r="M46" s="112">
        <v>46</v>
      </c>
      <c r="N46" s="112">
        <v>26</v>
      </c>
      <c r="O46" s="112">
        <v>0.6</v>
      </c>
    </row>
    <row r="47" spans="1:15" s="107" customFormat="1" ht="16.2">
      <c r="A47" s="109"/>
      <c r="B47" s="28" t="s">
        <v>84</v>
      </c>
      <c r="C47" s="150">
        <f>C45+C44+C43+C42+70+30+C40+C39+C46</f>
        <v>1100</v>
      </c>
      <c r="D47" s="129">
        <f t="shared" ref="D47:O47" si="5">SUM(D39:D45)</f>
        <v>25.570000000000004</v>
      </c>
      <c r="E47" s="129">
        <f t="shared" si="5"/>
        <v>20.149999999999999</v>
      </c>
      <c r="F47" s="129">
        <f t="shared" si="5"/>
        <v>108.17</v>
      </c>
      <c r="G47" s="129">
        <f>SUM(G39:G46)</f>
        <v>835.89</v>
      </c>
      <c r="H47" s="129">
        <f t="shared" si="5"/>
        <v>0.307</v>
      </c>
      <c r="I47" s="129">
        <f t="shared" si="5"/>
        <v>42.859999999999992</v>
      </c>
      <c r="J47" s="129">
        <f t="shared" si="5"/>
        <v>0</v>
      </c>
      <c r="K47" s="129">
        <f t="shared" si="5"/>
        <v>0.80399999999999994</v>
      </c>
      <c r="L47" s="129">
        <f t="shared" si="5"/>
        <v>271.83</v>
      </c>
      <c r="M47" s="129">
        <f t="shared" si="5"/>
        <v>189.60000000000002</v>
      </c>
      <c r="N47" s="129">
        <f t="shared" si="5"/>
        <v>136.20999999999998</v>
      </c>
      <c r="O47" s="129">
        <f t="shared" si="5"/>
        <v>8.2000000000000011</v>
      </c>
    </row>
    <row r="48" spans="1:15" s="107" customFormat="1">
      <c r="A48" s="109"/>
      <c r="B48" s="28" t="s">
        <v>139</v>
      </c>
      <c r="C48" s="121"/>
      <c r="D48" s="132"/>
      <c r="E48" s="132"/>
      <c r="F48" s="132"/>
      <c r="G48" s="132"/>
      <c r="H48" s="132"/>
      <c r="I48" s="132"/>
      <c r="J48" s="132"/>
      <c r="K48" s="132"/>
      <c r="L48" s="132"/>
      <c r="M48" s="132"/>
      <c r="N48" s="132"/>
      <c r="O48" s="132"/>
    </row>
    <row r="49" spans="1:15" s="107" customFormat="1">
      <c r="A49" s="114">
        <v>628</v>
      </c>
      <c r="B49" s="191" t="s">
        <v>140</v>
      </c>
      <c r="C49" s="201">
        <v>200</v>
      </c>
      <c r="D49" s="112">
        <v>0.2</v>
      </c>
      <c r="E49" s="112">
        <v>0.05</v>
      </c>
      <c r="F49" s="112">
        <v>13.6</v>
      </c>
      <c r="G49" s="112">
        <v>56</v>
      </c>
      <c r="H49" s="112">
        <v>0</v>
      </c>
      <c r="I49" s="112">
        <v>3.2</v>
      </c>
      <c r="J49" s="112">
        <v>0</v>
      </c>
      <c r="K49" s="112">
        <v>0</v>
      </c>
      <c r="L49" s="112">
        <v>7.35</v>
      </c>
      <c r="M49" s="112">
        <v>4</v>
      </c>
      <c r="N49" s="112">
        <v>5</v>
      </c>
      <c r="O49" s="112">
        <v>0.8</v>
      </c>
    </row>
    <row r="50" spans="1:15" s="107" customFormat="1">
      <c r="A50" s="114" t="s">
        <v>54</v>
      </c>
      <c r="B50" s="189" t="s">
        <v>208</v>
      </c>
      <c r="C50" s="119">
        <v>100</v>
      </c>
      <c r="D50" s="137">
        <v>7.4</v>
      </c>
      <c r="E50" s="137">
        <v>8.6199999999999992</v>
      </c>
      <c r="F50" s="137">
        <v>57.93</v>
      </c>
      <c r="G50" s="137">
        <v>351.93</v>
      </c>
      <c r="H50" s="137">
        <v>0.1</v>
      </c>
      <c r="I50" s="137">
        <v>0.12</v>
      </c>
      <c r="J50" s="137">
        <v>0</v>
      </c>
      <c r="K50" s="137">
        <v>0</v>
      </c>
      <c r="L50" s="137">
        <v>25.77</v>
      </c>
      <c r="M50" s="137">
        <v>0</v>
      </c>
      <c r="N50" s="137">
        <v>0</v>
      </c>
      <c r="O50" s="137">
        <v>0.95</v>
      </c>
    </row>
    <row r="51" spans="1:15" s="107" customFormat="1">
      <c r="A51" s="114" t="s">
        <v>54</v>
      </c>
      <c r="B51" s="189" t="s">
        <v>161</v>
      </c>
      <c r="C51" s="110">
        <v>100</v>
      </c>
      <c r="D51" s="126">
        <v>0.8</v>
      </c>
      <c r="E51" s="126">
        <v>0.2</v>
      </c>
      <c r="F51" s="126">
        <v>7.5</v>
      </c>
      <c r="G51" s="126">
        <v>38</v>
      </c>
      <c r="H51" s="126">
        <v>0.06</v>
      </c>
      <c r="I51" s="126">
        <v>38</v>
      </c>
      <c r="J51" s="126">
        <v>10</v>
      </c>
      <c r="K51" s="126">
        <v>0.2</v>
      </c>
      <c r="L51" s="126">
        <v>35</v>
      </c>
      <c r="M51" s="126">
        <v>17</v>
      </c>
      <c r="N51" s="126">
        <v>11</v>
      </c>
      <c r="O51" s="126">
        <v>0.1</v>
      </c>
    </row>
    <row r="52" spans="1:15" s="107" customFormat="1">
      <c r="A52" s="109"/>
      <c r="B52" s="71" t="s">
        <v>142</v>
      </c>
      <c r="C52" s="151">
        <f>C49+C50+C51</f>
        <v>400</v>
      </c>
      <c r="D52" s="136">
        <f t="shared" ref="D52:O52" si="6">D49+D50+D51</f>
        <v>8.4</v>
      </c>
      <c r="E52" s="136">
        <f t="shared" si="6"/>
        <v>8.8699999999999992</v>
      </c>
      <c r="F52" s="136">
        <f t="shared" si="6"/>
        <v>79.03</v>
      </c>
      <c r="G52" s="136">
        <f t="shared" si="6"/>
        <v>445.93</v>
      </c>
      <c r="H52" s="136">
        <f t="shared" si="6"/>
        <v>0.16</v>
      </c>
      <c r="I52" s="136">
        <f t="shared" si="6"/>
        <v>41.32</v>
      </c>
      <c r="J52" s="136">
        <f t="shared" si="6"/>
        <v>10</v>
      </c>
      <c r="K52" s="136">
        <f t="shared" si="6"/>
        <v>0.2</v>
      </c>
      <c r="L52" s="136">
        <f t="shared" si="6"/>
        <v>68.12</v>
      </c>
      <c r="M52" s="136">
        <f t="shared" si="6"/>
        <v>21</v>
      </c>
      <c r="N52" s="136">
        <f t="shared" si="6"/>
        <v>16</v>
      </c>
      <c r="O52" s="136">
        <f t="shared" si="6"/>
        <v>1.85</v>
      </c>
    </row>
    <row r="53" spans="1:15" s="107" customFormat="1" ht="16.2">
      <c r="A53" s="109"/>
      <c r="B53" s="28" t="s">
        <v>175</v>
      </c>
      <c r="C53" s="141">
        <f t="shared" ref="C53:O53" si="7">C52+C47+C36</f>
        <v>2090</v>
      </c>
      <c r="D53" s="141">
        <f t="shared" si="7"/>
        <v>52.110000000000007</v>
      </c>
      <c r="E53" s="141">
        <f t="shared" si="7"/>
        <v>56.319999999999993</v>
      </c>
      <c r="F53" s="141">
        <f t="shared" si="7"/>
        <v>274.83</v>
      </c>
      <c r="G53" s="141">
        <f t="shared" si="7"/>
        <v>1961.7399999999998</v>
      </c>
      <c r="H53" s="141">
        <f t="shared" si="7"/>
        <v>0.70099999999999996</v>
      </c>
      <c r="I53" s="141">
        <f t="shared" si="7"/>
        <v>91.13</v>
      </c>
      <c r="J53" s="141">
        <f t="shared" si="7"/>
        <v>13.6</v>
      </c>
      <c r="K53" s="141">
        <f t="shared" si="7"/>
        <v>1.871</v>
      </c>
      <c r="L53" s="141">
        <f t="shared" si="7"/>
        <v>618.20000000000005</v>
      </c>
      <c r="M53" s="141">
        <f t="shared" si="7"/>
        <v>323.90000000000003</v>
      </c>
      <c r="N53" s="141">
        <f t="shared" si="7"/>
        <v>258.78999999999996</v>
      </c>
      <c r="O53" s="141">
        <f t="shared" si="7"/>
        <v>16.649000000000001</v>
      </c>
    </row>
    <row r="54" spans="1:15" s="107" customFormat="1">
      <c r="A54" s="219" t="s">
        <v>231</v>
      </c>
      <c r="B54" s="220"/>
      <c r="C54" s="220"/>
      <c r="D54" s="220"/>
      <c r="E54" s="220"/>
      <c r="F54" s="220"/>
      <c r="G54" s="220"/>
      <c r="H54" s="220"/>
      <c r="I54" s="220"/>
      <c r="J54" s="220"/>
      <c r="K54" s="220"/>
      <c r="L54" s="220"/>
      <c r="M54" s="220"/>
      <c r="N54" s="220"/>
      <c r="O54" s="221"/>
    </row>
    <row r="55" spans="1:15" s="107" customFormat="1">
      <c r="A55" s="225" t="s">
        <v>70</v>
      </c>
      <c r="B55" s="227" t="s">
        <v>71</v>
      </c>
      <c r="C55" s="225" t="s">
        <v>62</v>
      </c>
      <c r="D55" s="234" t="s">
        <v>72</v>
      </c>
      <c r="E55" s="235"/>
      <c r="F55" s="236"/>
      <c r="G55" s="127" t="s">
        <v>73</v>
      </c>
      <c r="H55" s="127"/>
      <c r="I55" s="234" t="s">
        <v>190</v>
      </c>
      <c r="J55" s="235"/>
      <c r="K55" s="235"/>
      <c r="L55" s="235"/>
      <c r="M55" s="235"/>
      <c r="N55" s="235"/>
      <c r="O55" s="236"/>
    </row>
    <row r="56" spans="1:15" s="107" customFormat="1">
      <c r="A56" s="226"/>
      <c r="B56" s="228"/>
      <c r="C56" s="226"/>
      <c r="D56" s="127" t="s">
        <v>16</v>
      </c>
      <c r="E56" s="127" t="s">
        <v>17</v>
      </c>
      <c r="F56" s="127" t="s">
        <v>18</v>
      </c>
      <c r="G56" s="127" t="s">
        <v>74</v>
      </c>
      <c r="H56" s="127" t="s">
        <v>75</v>
      </c>
      <c r="I56" s="127" t="s">
        <v>20</v>
      </c>
      <c r="J56" s="127" t="s">
        <v>21</v>
      </c>
      <c r="K56" s="127" t="s">
        <v>76</v>
      </c>
      <c r="L56" s="127" t="s">
        <v>77</v>
      </c>
      <c r="M56" s="127" t="s">
        <v>23</v>
      </c>
      <c r="N56" s="127" t="s">
        <v>24</v>
      </c>
      <c r="O56" s="127" t="s">
        <v>25</v>
      </c>
    </row>
    <row r="57" spans="1:15" s="107" customFormat="1">
      <c r="A57" s="28"/>
      <c r="B57" s="28" t="s">
        <v>78</v>
      </c>
      <c r="C57" s="31"/>
      <c r="D57" s="127"/>
      <c r="E57" s="127"/>
      <c r="F57" s="127"/>
      <c r="G57" s="127"/>
      <c r="H57" s="127"/>
      <c r="I57" s="127"/>
      <c r="J57" s="127"/>
      <c r="K57" s="127"/>
      <c r="L57" s="127"/>
      <c r="M57" s="127"/>
      <c r="N57" s="127"/>
      <c r="O57" s="127"/>
    </row>
    <row r="58" spans="1:15" s="107" customFormat="1" ht="31.2">
      <c r="A58" s="114">
        <v>297</v>
      </c>
      <c r="B58" s="189" t="s">
        <v>194</v>
      </c>
      <c r="C58" s="110" t="s">
        <v>131</v>
      </c>
      <c r="D58" s="165">
        <v>29.08</v>
      </c>
      <c r="E58" s="165">
        <v>21</v>
      </c>
      <c r="F58" s="165">
        <v>37.200000000000003</v>
      </c>
      <c r="G58" s="165">
        <v>448.8</v>
      </c>
      <c r="H58" s="165">
        <v>0.1</v>
      </c>
      <c r="I58" s="165">
        <v>1</v>
      </c>
      <c r="J58" s="165">
        <v>40</v>
      </c>
      <c r="K58" s="165">
        <v>0</v>
      </c>
      <c r="L58" s="165">
        <v>329.08</v>
      </c>
      <c r="M58" s="165">
        <v>166.67</v>
      </c>
      <c r="N58" s="165">
        <v>46.67</v>
      </c>
      <c r="O58" s="165">
        <v>1.1000000000000001</v>
      </c>
    </row>
    <row r="59" spans="1:15" s="107" customFormat="1">
      <c r="A59" s="114" t="s">
        <v>193</v>
      </c>
      <c r="B59" s="189" t="s">
        <v>153</v>
      </c>
      <c r="C59" s="115">
        <v>30</v>
      </c>
      <c r="D59" s="126">
        <v>6.9</v>
      </c>
      <c r="E59" s="126">
        <v>8.8800000000000008</v>
      </c>
      <c r="F59" s="126">
        <v>0</v>
      </c>
      <c r="G59" s="126">
        <v>109.1</v>
      </c>
      <c r="H59" s="126">
        <v>0</v>
      </c>
      <c r="I59" s="126">
        <v>0.38</v>
      </c>
      <c r="J59" s="126">
        <v>104</v>
      </c>
      <c r="K59" s="126">
        <v>0</v>
      </c>
      <c r="L59" s="126">
        <v>499</v>
      </c>
      <c r="M59" s="126">
        <v>30</v>
      </c>
      <c r="N59" s="126">
        <v>28.02</v>
      </c>
      <c r="O59" s="126">
        <v>0.38</v>
      </c>
    </row>
    <row r="60" spans="1:15" s="107" customFormat="1" ht="31.2">
      <c r="A60" s="114">
        <v>388</v>
      </c>
      <c r="B60" s="189" t="s">
        <v>196</v>
      </c>
      <c r="C60" s="110">
        <v>180</v>
      </c>
      <c r="D60" s="165">
        <v>0.61</v>
      </c>
      <c r="E60" s="165">
        <v>0.25</v>
      </c>
      <c r="F60" s="165">
        <v>8.69</v>
      </c>
      <c r="G60" s="165">
        <v>71.099999999999994</v>
      </c>
      <c r="H60" s="165">
        <v>0</v>
      </c>
      <c r="I60" s="165">
        <v>117</v>
      </c>
      <c r="J60" s="165">
        <v>0</v>
      </c>
      <c r="K60" s="165">
        <v>0</v>
      </c>
      <c r="L60" s="165">
        <v>5.04</v>
      </c>
      <c r="M60" s="165">
        <v>0</v>
      </c>
      <c r="N60" s="165">
        <v>1.44</v>
      </c>
      <c r="O60" s="165">
        <v>0.23</v>
      </c>
    </row>
    <row r="61" spans="1:15" s="107" customFormat="1" ht="31.2">
      <c r="A61" s="114" t="s">
        <v>191</v>
      </c>
      <c r="B61" s="189" t="s">
        <v>207</v>
      </c>
      <c r="C61" s="110">
        <v>100</v>
      </c>
      <c r="D61" s="165">
        <v>2.8</v>
      </c>
      <c r="E61" s="165">
        <v>3.2</v>
      </c>
      <c r="F61" s="165">
        <v>4.0999999999999996</v>
      </c>
      <c r="G61" s="167">
        <v>59</v>
      </c>
      <c r="H61" s="165">
        <v>0</v>
      </c>
      <c r="I61" s="165">
        <v>0.7</v>
      </c>
      <c r="J61" s="165">
        <v>40</v>
      </c>
      <c r="K61" s="165">
        <v>0</v>
      </c>
      <c r="L61" s="165">
        <v>120</v>
      </c>
      <c r="M61" s="165">
        <v>180</v>
      </c>
      <c r="N61" s="165">
        <v>114</v>
      </c>
      <c r="O61" s="165">
        <v>0.1</v>
      </c>
    </row>
    <row r="62" spans="1:15" s="107" customFormat="1">
      <c r="A62" s="114" t="s">
        <v>56</v>
      </c>
      <c r="B62" s="189" t="s">
        <v>82</v>
      </c>
      <c r="C62" s="115">
        <v>40</v>
      </c>
      <c r="D62" s="126">
        <v>4.3</v>
      </c>
      <c r="E62" s="126">
        <v>1.8</v>
      </c>
      <c r="F62" s="126">
        <v>17.399999999999999</v>
      </c>
      <c r="G62" s="126">
        <v>109.6</v>
      </c>
      <c r="H62" s="126">
        <v>0.16400000000000001</v>
      </c>
      <c r="I62" s="126">
        <v>0.08</v>
      </c>
      <c r="J62" s="126">
        <v>0</v>
      </c>
      <c r="K62" s="126">
        <v>7.5999999999999998E-2</v>
      </c>
      <c r="L62" s="126">
        <v>50</v>
      </c>
      <c r="M62" s="126">
        <v>51.6</v>
      </c>
      <c r="N62" s="126">
        <v>16.399999999999999</v>
      </c>
      <c r="O62" s="126">
        <v>1.44</v>
      </c>
    </row>
    <row r="63" spans="1:15" s="107" customFormat="1" ht="16.2">
      <c r="A63" s="109"/>
      <c r="B63" s="28" t="s">
        <v>86</v>
      </c>
      <c r="C63" s="150">
        <f>C62+C61+C60+C59+200+30</f>
        <v>580</v>
      </c>
      <c r="D63" s="129">
        <f>SUM(D58:D62)</f>
        <v>43.689999999999991</v>
      </c>
      <c r="E63" s="129">
        <f t="shared" ref="E63:O63" si="8">SUM(E58:E62)</f>
        <v>35.130000000000003</v>
      </c>
      <c r="F63" s="129">
        <f t="shared" si="8"/>
        <v>67.39</v>
      </c>
      <c r="G63" s="194">
        <f t="shared" si="8"/>
        <v>797.6</v>
      </c>
      <c r="H63" s="129">
        <f t="shared" si="8"/>
        <v>0.26400000000000001</v>
      </c>
      <c r="I63" s="129">
        <f t="shared" si="8"/>
        <v>119.16</v>
      </c>
      <c r="J63" s="129">
        <f t="shared" si="8"/>
        <v>184</v>
      </c>
      <c r="K63" s="129">
        <f t="shared" si="8"/>
        <v>7.5999999999999998E-2</v>
      </c>
      <c r="L63" s="129">
        <f t="shared" si="8"/>
        <v>1003.1199999999999</v>
      </c>
      <c r="M63" s="129">
        <f t="shared" si="8"/>
        <v>428.27</v>
      </c>
      <c r="N63" s="129">
        <f t="shared" si="8"/>
        <v>206.53</v>
      </c>
      <c r="O63" s="129">
        <f t="shared" si="8"/>
        <v>3.25</v>
      </c>
    </row>
    <row r="64" spans="1:15" s="144" customFormat="1">
      <c r="A64" s="109"/>
      <c r="B64" s="28" t="s">
        <v>81</v>
      </c>
      <c r="C64" s="113"/>
      <c r="D64" s="134"/>
      <c r="E64" s="134"/>
      <c r="F64" s="134"/>
      <c r="G64" s="134"/>
      <c r="H64" s="134"/>
      <c r="I64" s="134"/>
      <c r="J64" s="134"/>
      <c r="K64" s="134"/>
      <c r="L64" s="134"/>
      <c r="M64" s="134"/>
      <c r="N64" s="134"/>
      <c r="O64" s="134"/>
    </row>
    <row r="65" spans="1:15" s="144" customFormat="1" ht="48" customHeight="1">
      <c r="A65" s="213">
        <v>71</v>
      </c>
      <c r="B65" s="212" t="s">
        <v>254</v>
      </c>
      <c r="C65" s="208">
        <v>100</v>
      </c>
      <c r="D65" s="161">
        <v>0.78</v>
      </c>
      <c r="E65" s="161">
        <v>0</v>
      </c>
      <c r="F65" s="161">
        <v>3.18</v>
      </c>
      <c r="G65" s="161">
        <v>16.2</v>
      </c>
      <c r="H65" s="161">
        <v>0</v>
      </c>
      <c r="I65" s="161">
        <v>0</v>
      </c>
      <c r="J65" s="161">
        <v>0</v>
      </c>
      <c r="K65" s="161">
        <v>0</v>
      </c>
      <c r="L65" s="161">
        <v>0</v>
      </c>
      <c r="M65" s="161">
        <v>0</v>
      </c>
      <c r="N65" s="161">
        <v>0</v>
      </c>
      <c r="O65" s="161">
        <v>0</v>
      </c>
    </row>
    <row r="66" spans="1:15" s="144" customFormat="1" ht="30.75" customHeight="1">
      <c r="A66" s="114">
        <v>70</v>
      </c>
      <c r="B66" s="193" t="s">
        <v>255</v>
      </c>
      <c r="C66" s="207">
        <v>100</v>
      </c>
      <c r="D66" s="205">
        <v>0.84</v>
      </c>
      <c r="E66" s="205">
        <v>0.12</v>
      </c>
      <c r="F66" s="205">
        <v>2.2799999999999998</v>
      </c>
      <c r="G66" s="205">
        <v>19.2</v>
      </c>
      <c r="H66" s="205">
        <v>0</v>
      </c>
      <c r="I66" s="205">
        <v>0</v>
      </c>
      <c r="J66" s="205">
        <v>0</v>
      </c>
      <c r="K66" s="205">
        <v>0</v>
      </c>
      <c r="L66" s="205">
        <v>40.799999999999997</v>
      </c>
      <c r="M66" s="205">
        <v>0</v>
      </c>
      <c r="N66" s="205">
        <v>0</v>
      </c>
      <c r="O66" s="205">
        <v>0.6</v>
      </c>
    </row>
    <row r="67" spans="1:15" ht="46.8">
      <c r="A67" s="114">
        <v>139</v>
      </c>
      <c r="B67" s="189" t="s">
        <v>156</v>
      </c>
      <c r="C67" s="115">
        <v>250</v>
      </c>
      <c r="D67" s="126">
        <v>3.45</v>
      </c>
      <c r="E67" s="126">
        <v>7.89</v>
      </c>
      <c r="F67" s="126">
        <v>22.4</v>
      </c>
      <c r="G67" s="126">
        <v>181</v>
      </c>
      <c r="H67" s="126">
        <v>0</v>
      </c>
      <c r="I67" s="126">
        <v>0.81</v>
      </c>
      <c r="J67" s="126">
        <v>0</v>
      </c>
      <c r="K67" s="126">
        <v>0</v>
      </c>
      <c r="L67" s="126">
        <v>23.8</v>
      </c>
      <c r="M67" s="126">
        <v>0</v>
      </c>
      <c r="N67" s="126">
        <v>17.600000000000001</v>
      </c>
      <c r="O67" s="126">
        <v>1.77</v>
      </c>
    </row>
    <row r="68" spans="1:15">
      <c r="A68" s="114">
        <v>255</v>
      </c>
      <c r="B68" s="192" t="s">
        <v>173</v>
      </c>
      <c r="C68" s="110">
        <v>180</v>
      </c>
      <c r="D68" s="165">
        <v>5.22</v>
      </c>
      <c r="E68" s="165">
        <v>6.3</v>
      </c>
      <c r="F68" s="165">
        <v>41.22</v>
      </c>
      <c r="G68" s="165">
        <v>234</v>
      </c>
      <c r="H68" s="165">
        <v>0.06</v>
      </c>
      <c r="I68" s="165">
        <v>0</v>
      </c>
      <c r="J68" s="165">
        <v>0</v>
      </c>
      <c r="K68" s="165">
        <v>0</v>
      </c>
      <c r="L68" s="165">
        <v>34.299999999999997</v>
      </c>
      <c r="M68" s="165">
        <v>202</v>
      </c>
      <c r="N68" s="165">
        <v>25.2</v>
      </c>
      <c r="O68" s="165">
        <v>1.08</v>
      </c>
    </row>
    <row r="69" spans="1:15">
      <c r="A69" s="114">
        <v>260</v>
      </c>
      <c r="B69" s="193" t="s">
        <v>188</v>
      </c>
      <c r="C69" s="110">
        <v>100</v>
      </c>
      <c r="D69" s="165">
        <v>14</v>
      </c>
      <c r="E69" s="165">
        <v>11.18</v>
      </c>
      <c r="F69" s="165">
        <v>4.58</v>
      </c>
      <c r="G69" s="165">
        <v>154.5</v>
      </c>
      <c r="H69" s="165">
        <v>0</v>
      </c>
      <c r="I69" s="165">
        <v>2.9</v>
      </c>
      <c r="J69" s="165">
        <v>0</v>
      </c>
      <c r="K69" s="165">
        <v>0</v>
      </c>
      <c r="L69" s="165">
        <v>13.28</v>
      </c>
      <c r="M69" s="165">
        <v>0</v>
      </c>
      <c r="N69" s="165">
        <v>4.7</v>
      </c>
      <c r="O69" s="165">
        <v>0.3</v>
      </c>
    </row>
    <row r="70" spans="1:15">
      <c r="A70" s="114" t="s">
        <v>54</v>
      </c>
      <c r="B70" s="192" t="s">
        <v>136</v>
      </c>
      <c r="C70" s="110">
        <v>180</v>
      </c>
      <c r="D70" s="165">
        <v>1.04</v>
      </c>
      <c r="E70" s="165">
        <v>0</v>
      </c>
      <c r="F70" s="165">
        <v>22.96</v>
      </c>
      <c r="G70" s="165">
        <v>94.68</v>
      </c>
      <c r="H70" s="165">
        <v>3.5999999999999997E-2</v>
      </c>
      <c r="I70" s="165">
        <v>19.940000000000001</v>
      </c>
      <c r="J70" s="165">
        <v>0</v>
      </c>
      <c r="K70" s="165">
        <v>0</v>
      </c>
      <c r="L70" s="165">
        <v>23.4</v>
      </c>
      <c r="M70" s="165">
        <v>0</v>
      </c>
      <c r="N70" s="165">
        <v>0</v>
      </c>
      <c r="O70" s="165">
        <v>0.37</v>
      </c>
    </row>
    <row r="71" spans="1:15" s="107" customFormat="1">
      <c r="A71" s="114" t="s">
        <v>56</v>
      </c>
      <c r="B71" s="189" t="s">
        <v>171</v>
      </c>
      <c r="C71" s="115">
        <v>30</v>
      </c>
      <c r="D71" s="126">
        <v>0</v>
      </c>
      <c r="E71" s="126">
        <v>0</v>
      </c>
      <c r="F71" s="126">
        <v>23.8</v>
      </c>
      <c r="G71" s="126">
        <v>96.3</v>
      </c>
      <c r="H71" s="126">
        <v>0</v>
      </c>
      <c r="I71" s="126">
        <v>0</v>
      </c>
      <c r="J71" s="126">
        <v>0</v>
      </c>
      <c r="K71" s="126">
        <v>0</v>
      </c>
      <c r="L71" s="126">
        <v>1.2</v>
      </c>
      <c r="M71" s="126">
        <v>0.3</v>
      </c>
      <c r="N71" s="126">
        <v>0.6</v>
      </c>
      <c r="O71" s="126">
        <v>0.12</v>
      </c>
    </row>
    <row r="72" spans="1:15" s="107" customFormat="1">
      <c r="A72" s="114" t="s">
        <v>54</v>
      </c>
      <c r="B72" s="189" t="s">
        <v>82</v>
      </c>
      <c r="C72" s="115">
        <v>60</v>
      </c>
      <c r="D72" s="126">
        <v>6.4</v>
      </c>
      <c r="E72" s="126">
        <v>2.7</v>
      </c>
      <c r="F72" s="126">
        <v>26.1</v>
      </c>
      <c r="G72" s="126">
        <v>164.4</v>
      </c>
      <c r="H72" s="126">
        <v>0.247</v>
      </c>
      <c r="I72" s="126">
        <v>0.12</v>
      </c>
      <c r="J72" s="126">
        <v>0</v>
      </c>
      <c r="K72" s="126">
        <v>0.114</v>
      </c>
      <c r="L72" s="126">
        <v>75</v>
      </c>
      <c r="M72" s="126">
        <v>77.400000000000006</v>
      </c>
      <c r="N72" s="126">
        <v>24.6</v>
      </c>
      <c r="O72" s="126">
        <v>2.16</v>
      </c>
    </row>
    <row r="73" spans="1:15" s="107" customFormat="1">
      <c r="A73" s="114" t="s">
        <v>56</v>
      </c>
      <c r="B73" s="189" t="s">
        <v>83</v>
      </c>
      <c r="C73" s="115">
        <v>30</v>
      </c>
      <c r="D73" s="126">
        <v>2.2999999999999998</v>
      </c>
      <c r="E73" s="126">
        <v>0.4</v>
      </c>
      <c r="F73" s="126">
        <v>11.3</v>
      </c>
      <c r="G73" s="126">
        <v>60.3</v>
      </c>
      <c r="H73" s="126">
        <v>0.06</v>
      </c>
      <c r="I73" s="126">
        <v>0</v>
      </c>
      <c r="J73" s="126">
        <v>0</v>
      </c>
      <c r="K73" s="126">
        <v>0.69</v>
      </c>
      <c r="L73" s="126">
        <v>9.9</v>
      </c>
      <c r="M73" s="126">
        <v>58.2</v>
      </c>
      <c r="N73" s="126">
        <v>17.100000000000001</v>
      </c>
      <c r="O73" s="126">
        <v>1.35</v>
      </c>
    </row>
    <row r="74" spans="1:15" s="107" customFormat="1" ht="16.2">
      <c r="A74" s="109"/>
      <c r="B74" s="28" t="s">
        <v>84</v>
      </c>
      <c r="C74" s="149">
        <f>C73+C72+C71+C70+C69+C68+C67+C66</f>
        <v>930</v>
      </c>
      <c r="D74" s="129">
        <f>SUM(D67:D73)</f>
        <v>32.409999999999997</v>
      </c>
      <c r="E74" s="129">
        <f t="shared" ref="E74:O74" si="9">SUM(E67:E73)</f>
        <v>28.469999999999995</v>
      </c>
      <c r="F74" s="129">
        <f t="shared" si="9"/>
        <v>152.36000000000001</v>
      </c>
      <c r="G74" s="194">
        <f t="shared" si="9"/>
        <v>985.18</v>
      </c>
      <c r="H74" s="129">
        <f t="shared" si="9"/>
        <v>0.40299999999999997</v>
      </c>
      <c r="I74" s="129">
        <f t="shared" si="9"/>
        <v>23.770000000000003</v>
      </c>
      <c r="J74" s="129">
        <f t="shared" si="9"/>
        <v>0</v>
      </c>
      <c r="K74" s="129">
        <f t="shared" si="9"/>
        <v>0.80399999999999994</v>
      </c>
      <c r="L74" s="129">
        <f t="shared" si="9"/>
        <v>180.88000000000002</v>
      </c>
      <c r="M74" s="129">
        <f t="shared" si="9"/>
        <v>337.90000000000003</v>
      </c>
      <c r="N74" s="129">
        <f t="shared" si="9"/>
        <v>89.800000000000011</v>
      </c>
      <c r="O74" s="129">
        <f t="shared" si="9"/>
        <v>7.15</v>
      </c>
    </row>
    <row r="75" spans="1:15" s="107" customFormat="1">
      <c r="A75" s="109"/>
      <c r="B75" s="28" t="s">
        <v>139</v>
      </c>
      <c r="C75" s="110"/>
      <c r="D75" s="112"/>
      <c r="E75" s="112"/>
      <c r="F75" s="112"/>
      <c r="G75" s="112"/>
      <c r="H75" s="112"/>
      <c r="I75" s="112"/>
      <c r="J75" s="112"/>
      <c r="K75" s="112"/>
      <c r="L75" s="112"/>
      <c r="M75" s="112"/>
      <c r="N75" s="112"/>
      <c r="O75" s="112"/>
    </row>
    <row r="76" spans="1:15" s="107" customFormat="1">
      <c r="A76" s="114">
        <v>385</v>
      </c>
      <c r="B76" s="189" t="s">
        <v>143</v>
      </c>
      <c r="C76" s="110">
        <v>200</v>
      </c>
      <c r="D76" s="135">
        <v>5.6</v>
      </c>
      <c r="E76" s="135">
        <v>6.4</v>
      </c>
      <c r="F76" s="135">
        <v>9.4</v>
      </c>
      <c r="G76" s="135">
        <v>116</v>
      </c>
      <c r="H76" s="135">
        <v>0.08</v>
      </c>
      <c r="I76" s="135">
        <v>2.6</v>
      </c>
      <c r="J76" s="135">
        <v>0.06</v>
      </c>
      <c r="K76" s="135">
        <v>0.3</v>
      </c>
      <c r="L76" s="135">
        <v>240</v>
      </c>
      <c r="M76" s="135">
        <v>180</v>
      </c>
      <c r="N76" s="135">
        <v>28</v>
      </c>
      <c r="O76" s="135">
        <v>0.12</v>
      </c>
    </row>
    <row r="77" spans="1:15" s="107" customFormat="1">
      <c r="A77" s="114" t="s">
        <v>54</v>
      </c>
      <c r="B77" s="189" t="s">
        <v>181</v>
      </c>
      <c r="C77" s="110">
        <v>100</v>
      </c>
      <c r="D77" s="137">
        <v>6.6</v>
      </c>
      <c r="E77" s="137">
        <v>14.36</v>
      </c>
      <c r="F77" s="137">
        <v>41.13</v>
      </c>
      <c r="G77" s="137">
        <v>320</v>
      </c>
      <c r="H77" s="137">
        <v>0.16</v>
      </c>
      <c r="I77" s="137">
        <v>0.04</v>
      </c>
      <c r="J77" s="137">
        <v>0</v>
      </c>
      <c r="K77" s="137">
        <v>4.71</v>
      </c>
      <c r="L77" s="137">
        <v>21.3</v>
      </c>
      <c r="M77" s="137">
        <v>76.8</v>
      </c>
      <c r="N77" s="137">
        <v>28.2</v>
      </c>
      <c r="O77" s="137">
        <v>1.39</v>
      </c>
    </row>
    <row r="78" spans="1:15" s="107" customFormat="1">
      <c r="A78" s="109" t="s">
        <v>54</v>
      </c>
      <c r="B78" s="189" t="s">
        <v>135</v>
      </c>
      <c r="C78" s="110">
        <v>200</v>
      </c>
      <c r="D78" s="112">
        <v>3</v>
      </c>
      <c r="E78" s="112">
        <v>1</v>
      </c>
      <c r="F78" s="112">
        <v>42</v>
      </c>
      <c r="G78" s="112">
        <v>192</v>
      </c>
      <c r="H78" s="112">
        <v>0.08</v>
      </c>
      <c r="I78" s="112">
        <v>20</v>
      </c>
      <c r="J78" s="112">
        <v>40</v>
      </c>
      <c r="K78" s="112">
        <v>0.08</v>
      </c>
      <c r="L78" s="112">
        <v>16</v>
      </c>
      <c r="M78" s="112">
        <v>56</v>
      </c>
      <c r="N78" s="112">
        <v>84</v>
      </c>
      <c r="O78" s="112">
        <v>1.2</v>
      </c>
    </row>
    <row r="79" spans="1:15" s="107" customFormat="1" ht="16.2">
      <c r="A79" s="109"/>
      <c r="B79" s="28" t="s">
        <v>142</v>
      </c>
      <c r="C79" s="149">
        <f>C76+C77+C78</f>
        <v>500</v>
      </c>
      <c r="D79" s="129">
        <f>SUM(D76:D78)</f>
        <v>15.2</v>
      </c>
      <c r="E79" s="129">
        <f t="shared" ref="E79:O79" si="10">SUM(E76:E78)</f>
        <v>21.759999999999998</v>
      </c>
      <c r="F79" s="129">
        <f t="shared" si="10"/>
        <v>92.53</v>
      </c>
      <c r="G79" s="129">
        <f t="shared" si="10"/>
        <v>628</v>
      </c>
      <c r="H79" s="129">
        <f t="shared" si="10"/>
        <v>0.32</v>
      </c>
      <c r="I79" s="129">
        <f t="shared" si="10"/>
        <v>22.64</v>
      </c>
      <c r="J79" s="129">
        <f t="shared" si="10"/>
        <v>40.06</v>
      </c>
      <c r="K79" s="129">
        <f t="shared" si="10"/>
        <v>5.09</v>
      </c>
      <c r="L79" s="129">
        <f t="shared" si="10"/>
        <v>277.3</v>
      </c>
      <c r="M79" s="129">
        <f t="shared" si="10"/>
        <v>312.8</v>
      </c>
      <c r="N79" s="129">
        <f t="shared" si="10"/>
        <v>140.19999999999999</v>
      </c>
      <c r="O79" s="129">
        <f t="shared" si="10"/>
        <v>2.71</v>
      </c>
    </row>
    <row r="80" spans="1:15" s="107" customFormat="1" ht="16.2">
      <c r="A80" s="109"/>
      <c r="B80" s="28" t="s">
        <v>174</v>
      </c>
      <c r="C80" s="120">
        <f t="shared" ref="C80:O80" si="11">C79+C74+C63</f>
        <v>2010</v>
      </c>
      <c r="D80" s="120">
        <f t="shared" si="11"/>
        <v>91.299999999999983</v>
      </c>
      <c r="E80" s="120">
        <f t="shared" si="11"/>
        <v>85.359999999999985</v>
      </c>
      <c r="F80" s="120">
        <f t="shared" si="11"/>
        <v>312.28000000000003</v>
      </c>
      <c r="G80" s="120">
        <f t="shared" si="11"/>
        <v>2410.7799999999997</v>
      </c>
      <c r="H80" s="120">
        <f t="shared" si="11"/>
        <v>0.98699999999999999</v>
      </c>
      <c r="I80" s="120">
        <f t="shared" si="11"/>
        <v>165.57</v>
      </c>
      <c r="J80" s="120">
        <f t="shared" si="11"/>
        <v>224.06</v>
      </c>
      <c r="K80" s="120">
        <f t="shared" si="11"/>
        <v>5.97</v>
      </c>
      <c r="L80" s="120">
        <f t="shared" si="11"/>
        <v>1461.3</v>
      </c>
      <c r="M80" s="120">
        <f t="shared" si="11"/>
        <v>1078.97</v>
      </c>
      <c r="N80" s="120">
        <f t="shared" si="11"/>
        <v>436.53</v>
      </c>
      <c r="O80" s="120">
        <f t="shared" si="11"/>
        <v>13.11</v>
      </c>
    </row>
    <row r="81" spans="1:15" s="107" customFormat="1">
      <c r="A81" s="216" t="s">
        <v>232</v>
      </c>
      <c r="B81" s="217"/>
      <c r="C81" s="217"/>
      <c r="D81" s="217"/>
      <c r="E81" s="217"/>
      <c r="F81" s="217"/>
      <c r="G81" s="217"/>
      <c r="H81" s="217"/>
      <c r="I81" s="217"/>
      <c r="J81" s="217"/>
      <c r="K81" s="217"/>
      <c r="L81" s="217"/>
      <c r="M81" s="217"/>
      <c r="N81" s="217"/>
      <c r="O81" s="218"/>
    </row>
    <row r="82" spans="1:15" s="107" customFormat="1">
      <c r="A82" s="225" t="s">
        <v>70</v>
      </c>
      <c r="B82" s="227" t="s">
        <v>71</v>
      </c>
      <c r="C82" s="225" t="s">
        <v>62</v>
      </c>
      <c r="D82" s="234" t="s">
        <v>72</v>
      </c>
      <c r="E82" s="235"/>
      <c r="F82" s="236"/>
      <c r="G82" s="127" t="s">
        <v>73</v>
      </c>
      <c r="H82" s="127"/>
      <c r="I82" s="234" t="s">
        <v>190</v>
      </c>
      <c r="J82" s="235"/>
      <c r="K82" s="235"/>
      <c r="L82" s="235"/>
      <c r="M82" s="235"/>
      <c r="N82" s="235"/>
      <c r="O82" s="236"/>
    </row>
    <row r="83" spans="1:15" s="107" customFormat="1">
      <c r="A83" s="226"/>
      <c r="B83" s="228"/>
      <c r="C83" s="226"/>
      <c r="D83" s="127" t="s">
        <v>16</v>
      </c>
      <c r="E83" s="127" t="s">
        <v>17</v>
      </c>
      <c r="F83" s="127" t="s">
        <v>18</v>
      </c>
      <c r="G83" s="127" t="s">
        <v>74</v>
      </c>
      <c r="H83" s="127" t="s">
        <v>75</v>
      </c>
      <c r="I83" s="127" t="s">
        <v>20</v>
      </c>
      <c r="J83" s="127" t="s">
        <v>21</v>
      </c>
      <c r="K83" s="127" t="s">
        <v>76</v>
      </c>
      <c r="L83" s="127" t="s">
        <v>77</v>
      </c>
      <c r="M83" s="127" t="s">
        <v>23</v>
      </c>
      <c r="N83" s="127" t="s">
        <v>24</v>
      </c>
      <c r="O83" s="127" t="s">
        <v>25</v>
      </c>
    </row>
    <row r="84" spans="1:15">
      <c r="A84" s="28"/>
      <c r="B84" s="28" t="s">
        <v>78</v>
      </c>
      <c r="C84" s="31"/>
      <c r="D84" s="127"/>
      <c r="E84" s="127"/>
      <c r="F84" s="127"/>
      <c r="G84" s="127"/>
      <c r="H84" s="127"/>
      <c r="I84" s="127"/>
      <c r="J84" s="127"/>
      <c r="K84" s="127"/>
      <c r="L84" s="127"/>
      <c r="M84" s="127"/>
      <c r="N84" s="127"/>
      <c r="O84" s="127"/>
    </row>
    <row r="85" spans="1:15">
      <c r="A85" s="114">
        <v>57</v>
      </c>
      <c r="B85" s="193" t="s">
        <v>205</v>
      </c>
      <c r="C85" s="110">
        <v>250</v>
      </c>
      <c r="D85" s="112">
        <v>10.3</v>
      </c>
      <c r="E85" s="112">
        <v>10.3</v>
      </c>
      <c r="F85" s="112">
        <v>20.010000000000002</v>
      </c>
      <c r="G85" s="112">
        <v>194</v>
      </c>
      <c r="H85" s="112">
        <v>0.13</v>
      </c>
      <c r="I85" s="112">
        <v>109.4</v>
      </c>
      <c r="J85" s="112">
        <v>0</v>
      </c>
      <c r="K85" s="112">
        <v>0</v>
      </c>
      <c r="L85" s="112">
        <v>114.2</v>
      </c>
      <c r="M85" s="112">
        <v>0</v>
      </c>
      <c r="N85" s="112">
        <v>0</v>
      </c>
      <c r="O85" s="112">
        <v>3.2</v>
      </c>
    </row>
    <row r="86" spans="1:15">
      <c r="A86" s="114">
        <v>628</v>
      </c>
      <c r="B86" s="191" t="s">
        <v>140</v>
      </c>
      <c r="C86" s="110">
        <v>180</v>
      </c>
      <c r="D86" s="165">
        <v>0.18</v>
      </c>
      <c r="E86" s="165">
        <v>4.4999999999999998E-2</v>
      </c>
      <c r="F86" s="165">
        <v>12.24</v>
      </c>
      <c r="G86" s="165">
        <v>50.4</v>
      </c>
      <c r="H86" s="165">
        <v>0</v>
      </c>
      <c r="I86" s="165">
        <v>2.81</v>
      </c>
      <c r="J86" s="165">
        <v>0</v>
      </c>
      <c r="K86" s="165">
        <v>0</v>
      </c>
      <c r="L86" s="165">
        <v>6.62</v>
      </c>
      <c r="M86" s="165">
        <v>4</v>
      </c>
      <c r="N86" s="165">
        <v>4.5</v>
      </c>
      <c r="O86" s="165">
        <v>0.72</v>
      </c>
    </row>
    <row r="87" spans="1:15" s="107" customFormat="1">
      <c r="A87" s="114" t="s">
        <v>54</v>
      </c>
      <c r="B87" s="189" t="s">
        <v>135</v>
      </c>
      <c r="C87" s="110">
        <v>200</v>
      </c>
      <c r="D87" s="165">
        <v>3</v>
      </c>
      <c r="E87" s="165">
        <v>1</v>
      </c>
      <c r="F87" s="165">
        <v>42</v>
      </c>
      <c r="G87" s="165">
        <v>192</v>
      </c>
      <c r="H87" s="165">
        <v>0.08</v>
      </c>
      <c r="I87" s="165">
        <v>20</v>
      </c>
      <c r="J87" s="165">
        <v>40</v>
      </c>
      <c r="K87" s="165">
        <v>0.08</v>
      </c>
      <c r="L87" s="165">
        <v>16</v>
      </c>
      <c r="M87" s="165">
        <v>56</v>
      </c>
      <c r="N87" s="165">
        <v>84</v>
      </c>
      <c r="O87" s="165">
        <v>1.2</v>
      </c>
    </row>
    <row r="88" spans="1:15" s="107" customFormat="1">
      <c r="A88" s="114" t="s">
        <v>54</v>
      </c>
      <c r="B88" s="189" t="s">
        <v>82</v>
      </c>
      <c r="C88" s="115">
        <v>40</v>
      </c>
      <c r="D88" s="126">
        <v>4.3</v>
      </c>
      <c r="E88" s="126">
        <v>1.8</v>
      </c>
      <c r="F88" s="126">
        <v>17.399999999999999</v>
      </c>
      <c r="G88" s="126">
        <v>109.6</v>
      </c>
      <c r="H88" s="126">
        <v>0.16400000000000001</v>
      </c>
      <c r="I88" s="126">
        <v>0.08</v>
      </c>
      <c r="J88" s="126">
        <v>0</v>
      </c>
      <c r="K88" s="126">
        <v>7.5999999999999998E-2</v>
      </c>
      <c r="L88" s="126">
        <v>50</v>
      </c>
      <c r="M88" s="126">
        <v>51.6</v>
      </c>
      <c r="N88" s="126">
        <v>16.399999999999999</v>
      </c>
      <c r="O88" s="126">
        <v>1.44</v>
      </c>
    </row>
    <row r="89" spans="1:15" s="107" customFormat="1">
      <c r="A89" s="114" t="s">
        <v>56</v>
      </c>
      <c r="B89" s="189" t="s">
        <v>83</v>
      </c>
      <c r="C89" s="115">
        <v>25</v>
      </c>
      <c r="D89" s="126">
        <v>1.9</v>
      </c>
      <c r="E89" s="126">
        <v>0.4</v>
      </c>
      <c r="F89" s="126">
        <v>9.4</v>
      </c>
      <c r="G89" s="126">
        <v>50.2</v>
      </c>
      <c r="H89" s="126">
        <v>0.05</v>
      </c>
      <c r="I89" s="126">
        <v>0</v>
      </c>
      <c r="J89" s="126">
        <v>0</v>
      </c>
      <c r="K89" s="126">
        <v>0.57499999999999996</v>
      </c>
      <c r="L89" s="126">
        <v>8.25</v>
      </c>
      <c r="M89" s="126">
        <v>48.5</v>
      </c>
      <c r="N89" s="126">
        <v>14.25</v>
      </c>
      <c r="O89" s="126">
        <v>1.125</v>
      </c>
    </row>
    <row r="90" spans="1:15" s="107" customFormat="1" ht="16.2">
      <c r="A90" s="109"/>
      <c r="B90" s="28" t="s">
        <v>80</v>
      </c>
      <c r="C90" s="149">
        <f>C85+C86+C87+C88+C89</f>
        <v>695</v>
      </c>
      <c r="D90" s="129">
        <f>SUM(D85:D89)</f>
        <v>19.68</v>
      </c>
      <c r="E90" s="129">
        <f t="shared" ref="E90:O90" si="12">SUM(E85:E89)</f>
        <v>13.545000000000002</v>
      </c>
      <c r="F90" s="129">
        <f t="shared" si="12"/>
        <v>101.05000000000001</v>
      </c>
      <c r="G90" s="194">
        <f t="shared" si="12"/>
        <v>596.20000000000005</v>
      </c>
      <c r="H90" s="129">
        <f t="shared" si="12"/>
        <v>0.42399999999999999</v>
      </c>
      <c r="I90" s="129">
        <f t="shared" si="12"/>
        <v>132.29000000000002</v>
      </c>
      <c r="J90" s="129">
        <f t="shared" si="12"/>
        <v>40</v>
      </c>
      <c r="K90" s="129">
        <f t="shared" si="12"/>
        <v>0.73099999999999998</v>
      </c>
      <c r="L90" s="129">
        <f t="shared" si="12"/>
        <v>195.07</v>
      </c>
      <c r="M90" s="129">
        <f t="shared" si="12"/>
        <v>160.1</v>
      </c>
      <c r="N90" s="129">
        <f t="shared" si="12"/>
        <v>119.15</v>
      </c>
      <c r="O90" s="129">
        <f t="shared" si="12"/>
        <v>7.6850000000000005</v>
      </c>
    </row>
    <row r="91" spans="1:15" s="107" customFormat="1">
      <c r="A91" s="109"/>
      <c r="B91" s="28" t="s">
        <v>81</v>
      </c>
      <c r="C91" s="113"/>
      <c r="D91" s="134"/>
      <c r="E91" s="134"/>
      <c r="F91" s="134"/>
      <c r="G91" s="112"/>
      <c r="H91" s="112"/>
      <c r="I91" s="112"/>
      <c r="J91" s="138"/>
      <c r="K91" s="112"/>
      <c r="L91" s="112"/>
      <c r="M91" s="112"/>
      <c r="N91" s="112"/>
      <c r="O91" s="138"/>
    </row>
    <row r="92" spans="1:15" s="107" customFormat="1">
      <c r="A92" s="114">
        <v>99</v>
      </c>
      <c r="B92" s="192" t="s">
        <v>134</v>
      </c>
      <c r="C92" s="115">
        <v>250</v>
      </c>
      <c r="D92" s="126">
        <v>7.56</v>
      </c>
      <c r="E92" s="126">
        <v>9.7200000000000006</v>
      </c>
      <c r="F92" s="126">
        <v>13.81</v>
      </c>
      <c r="G92" s="126">
        <v>169.78</v>
      </c>
      <c r="H92" s="126">
        <v>0.13</v>
      </c>
      <c r="I92" s="126">
        <v>22.8</v>
      </c>
      <c r="J92" s="126">
        <v>0</v>
      </c>
      <c r="K92" s="126">
        <v>0</v>
      </c>
      <c r="L92" s="126">
        <v>31.8</v>
      </c>
      <c r="M92" s="126">
        <v>0</v>
      </c>
      <c r="N92" s="126">
        <v>0</v>
      </c>
      <c r="O92" s="126">
        <v>1.83</v>
      </c>
    </row>
    <row r="93" spans="1:15" s="107" customFormat="1" ht="31.2">
      <c r="A93" s="114">
        <v>290</v>
      </c>
      <c r="B93" s="189" t="s">
        <v>137</v>
      </c>
      <c r="C93" s="115">
        <v>180</v>
      </c>
      <c r="D93" s="126">
        <v>6.62</v>
      </c>
      <c r="E93" s="126">
        <v>6.35</v>
      </c>
      <c r="F93" s="126">
        <v>42.38</v>
      </c>
      <c r="G93" s="126">
        <v>184</v>
      </c>
      <c r="H93" s="126">
        <v>0</v>
      </c>
      <c r="I93" s="126">
        <v>0</v>
      </c>
      <c r="J93" s="126">
        <v>0</v>
      </c>
      <c r="K93" s="126">
        <v>0</v>
      </c>
      <c r="L93" s="126">
        <v>14.4</v>
      </c>
      <c r="M93" s="126">
        <v>0</v>
      </c>
      <c r="N93" s="126">
        <v>9</v>
      </c>
      <c r="O93" s="126">
        <v>0.9</v>
      </c>
    </row>
    <row r="94" spans="1:15" s="107" customFormat="1">
      <c r="A94" s="114">
        <v>14</v>
      </c>
      <c r="B94" s="193" t="s">
        <v>189</v>
      </c>
      <c r="C94" s="110" t="s">
        <v>67</v>
      </c>
      <c r="D94" s="112">
        <v>6.6</v>
      </c>
      <c r="E94" s="112">
        <v>7.17</v>
      </c>
      <c r="F94" s="112">
        <v>5.9</v>
      </c>
      <c r="G94" s="112">
        <v>114.07</v>
      </c>
      <c r="H94" s="112">
        <v>0.06</v>
      </c>
      <c r="I94" s="112">
        <v>22.91</v>
      </c>
      <c r="J94" s="112">
        <v>0</v>
      </c>
      <c r="K94" s="112">
        <v>0</v>
      </c>
      <c r="L94" s="112">
        <v>30.26</v>
      </c>
      <c r="M94" s="112">
        <v>0</v>
      </c>
      <c r="N94" s="112">
        <v>0</v>
      </c>
      <c r="O94" s="112">
        <v>1.34</v>
      </c>
    </row>
    <row r="95" spans="1:15" s="107" customFormat="1">
      <c r="A95" s="114" t="s">
        <v>54</v>
      </c>
      <c r="B95" s="192" t="s">
        <v>136</v>
      </c>
      <c r="C95" s="110">
        <v>180</v>
      </c>
      <c r="D95" s="165">
        <v>1.04</v>
      </c>
      <c r="E95" s="165">
        <v>0</v>
      </c>
      <c r="F95" s="165">
        <v>22.96</v>
      </c>
      <c r="G95" s="165">
        <v>94.68</v>
      </c>
      <c r="H95" s="165">
        <v>3.5999999999999997E-2</v>
      </c>
      <c r="I95" s="165">
        <v>19.940000000000001</v>
      </c>
      <c r="J95" s="165">
        <v>0</v>
      </c>
      <c r="K95" s="165">
        <v>0</v>
      </c>
      <c r="L95" s="165">
        <v>23.4</v>
      </c>
      <c r="M95" s="165">
        <v>0</v>
      </c>
      <c r="N95" s="165">
        <v>0</v>
      </c>
      <c r="O95" s="165">
        <v>0.37</v>
      </c>
    </row>
    <row r="96" spans="1:15" s="107" customFormat="1">
      <c r="A96" s="114" t="s">
        <v>54</v>
      </c>
      <c r="B96" s="189" t="s">
        <v>82</v>
      </c>
      <c r="C96" s="115">
        <v>60</v>
      </c>
      <c r="D96" s="126">
        <v>6.4</v>
      </c>
      <c r="E96" s="126">
        <v>2.7</v>
      </c>
      <c r="F96" s="126">
        <v>26.1</v>
      </c>
      <c r="G96" s="126">
        <v>164.4</v>
      </c>
      <c r="H96" s="126">
        <v>0.247</v>
      </c>
      <c r="I96" s="126">
        <v>0.12</v>
      </c>
      <c r="J96" s="126">
        <v>0</v>
      </c>
      <c r="K96" s="126">
        <v>0.114</v>
      </c>
      <c r="L96" s="126">
        <v>75</v>
      </c>
      <c r="M96" s="126">
        <v>77.400000000000006</v>
      </c>
      <c r="N96" s="126">
        <v>24.6</v>
      </c>
      <c r="O96" s="126">
        <v>2.16</v>
      </c>
    </row>
    <row r="97" spans="1:15" s="107" customFormat="1">
      <c r="A97" s="114" t="s">
        <v>56</v>
      </c>
      <c r="B97" s="189" t="s">
        <v>83</v>
      </c>
      <c r="C97" s="115">
        <v>30</v>
      </c>
      <c r="D97" s="126">
        <v>2.2999999999999998</v>
      </c>
      <c r="E97" s="126">
        <v>0.4</v>
      </c>
      <c r="F97" s="126">
        <v>11.3</v>
      </c>
      <c r="G97" s="126">
        <v>60.3</v>
      </c>
      <c r="H97" s="126">
        <v>0.06</v>
      </c>
      <c r="I97" s="126">
        <v>0</v>
      </c>
      <c r="J97" s="126">
        <v>0</v>
      </c>
      <c r="K97" s="126">
        <v>0.69</v>
      </c>
      <c r="L97" s="126">
        <v>9.9</v>
      </c>
      <c r="M97" s="126">
        <v>58.2</v>
      </c>
      <c r="N97" s="126">
        <v>17.100000000000001</v>
      </c>
      <c r="O97" s="126">
        <v>1.35</v>
      </c>
    </row>
    <row r="98" spans="1:15" s="107" customFormat="1">
      <c r="A98" s="114" t="s">
        <v>54</v>
      </c>
      <c r="B98" s="189" t="s">
        <v>161</v>
      </c>
      <c r="C98" s="110">
        <v>100</v>
      </c>
      <c r="D98" s="126">
        <v>0.8</v>
      </c>
      <c r="E98" s="126">
        <v>0.2</v>
      </c>
      <c r="F98" s="126">
        <v>7.5</v>
      </c>
      <c r="G98" s="126">
        <v>38</v>
      </c>
      <c r="H98" s="126">
        <v>0.06</v>
      </c>
      <c r="I98" s="126">
        <v>38</v>
      </c>
      <c r="J98" s="126">
        <v>10</v>
      </c>
      <c r="K98" s="126">
        <v>0.2</v>
      </c>
      <c r="L98" s="126">
        <v>35</v>
      </c>
      <c r="M98" s="126">
        <v>17</v>
      </c>
      <c r="N98" s="126">
        <v>11</v>
      </c>
      <c r="O98" s="126">
        <v>0.1</v>
      </c>
    </row>
    <row r="99" spans="1:15" s="107" customFormat="1" ht="16.2">
      <c r="A99" s="109"/>
      <c r="B99" s="28" t="s">
        <v>84</v>
      </c>
      <c r="C99" s="149">
        <f>C92+C93+C95+C96+C97+C98+70+30</f>
        <v>900</v>
      </c>
      <c r="D99" s="206">
        <f>D92+D93+D95+D96+D97+D98+80+35</f>
        <v>139.72</v>
      </c>
      <c r="E99" s="206">
        <f t="shared" ref="E99:O99" si="13">E92+E93+E95+E96+E97+E98+80+35</f>
        <v>134.37</v>
      </c>
      <c r="F99" s="206">
        <f t="shared" si="13"/>
        <v>239.05</v>
      </c>
      <c r="G99" s="206">
        <f t="shared" si="13"/>
        <v>826.16</v>
      </c>
      <c r="H99" s="206">
        <f t="shared" si="13"/>
        <v>115.533</v>
      </c>
      <c r="I99" s="206">
        <f t="shared" si="13"/>
        <v>195.86</v>
      </c>
      <c r="J99" s="206">
        <f t="shared" si="13"/>
        <v>125</v>
      </c>
      <c r="K99" s="206">
        <f t="shared" si="13"/>
        <v>116.004</v>
      </c>
      <c r="L99" s="206">
        <f t="shared" si="13"/>
        <v>304.5</v>
      </c>
      <c r="M99" s="206">
        <f t="shared" si="13"/>
        <v>267.60000000000002</v>
      </c>
      <c r="N99" s="206">
        <f t="shared" si="13"/>
        <v>176.7</v>
      </c>
      <c r="O99" s="206">
        <f t="shared" si="13"/>
        <v>121.71</v>
      </c>
    </row>
    <row r="100" spans="1:15" s="107" customFormat="1">
      <c r="A100" s="109"/>
      <c r="B100" s="28" t="s">
        <v>139</v>
      </c>
      <c r="C100" s="110"/>
      <c r="D100" s="129"/>
      <c r="E100" s="129"/>
      <c r="F100" s="129"/>
      <c r="G100" s="129"/>
      <c r="H100" s="129"/>
      <c r="I100" s="129"/>
      <c r="J100" s="129"/>
      <c r="K100" s="129"/>
      <c r="L100" s="129"/>
      <c r="M100" s="129"/>
      <c r="N100" s="129"/>
      <c r="O100" s="129"/>
    </row>
    <row r="101" spans="1:15" s="107" customFormat="1">
      <c r="A101" s="143" t="s">
        <v>200</v>
      </c>
      <c r="B101" s="190" t="s">
        <v>199</v>
      </c>
      <c r="C101" s="124">
        <v>200</v>
      </c>
      <c r="D101" s="135">
        <v>0.5</v>
      </c>
      <c r="E101" s="135">
        <v>0</v>
      </c>
      <c r="F101" s="135">
        <v>27</v>
      </c>
      <c r="G101" s="135">
        <v>110.2</v>
      </c>
      <c r="H101" s="135">
        <v>0.01</v>
      </c>
      <c r="I101" s="135">
        <v>2.6</v>
      </c>
      <c r="J101" s="135">
        <v>0.06</v>
      </c>
      <c r="K101" s="135">
        <v>0.3</v>
      </c>
      <c r="L101" s="135">
        <v>240</v>
      </c>
      <c r="M101" s="135">
        <v>180</v>
      </c>
      <c r="N101" s="135">
        <v>28</v>
      </c>
      <c r="O101" s="135">
        <v>0.12</v>
      </c>
    </row>
    <row r="102" spans="1:15">
      <c r="A102" s="114" t="s">
        <v>54</v>
      </c>
      <c r="B102" s="189" t="s">
        <v>209</v>
      </c>
      <c r="C102" s="110">
        <v>100</v>
      </c>
      <c r="D102" s="137">
        <v>9.6</v>
      </c>
      <c r="E102" s="137">
        <v>7.9</v>
      </c>
      <c r="F102" s="137">
        <v>35.799999999999997</v>
      </c>
      <c r="G102" s="137">
        <v>244.1</v>
      </c>
      <c r="H102" s="137">
        <v>0.05</v>
      </c>
      <c r="I102" s="137">
        <v>7.0000000000000007E-2</v>
      </c>
      <c r="J102" s="137">
        <v>90</v>
      </c>
      <c r="K102" s="137">
        <v>1</v>
      </c>
      <c r="L102" s="137">
        <v>60.9</v>
      </c>
      <c r="M102" s="137">
        <v>101.9</v>
      </c>
      <c r="N102" s="137">
        <v>11.6</v>
      </c>
      <c r="O102" s="137">
        <v>0.8</v>
      </c>
    </row>
    <row r="103" spans="1:15" s="107" customFormat="1">
      <c r="A103" s="114" t="s">
        <v>54</v>
      </c>
      <c r="B103" s="189" t="s">
        <v>157</v>
      </c>
      <c r="C103" s="110">
        <v>120</v>
      </c>
      <c r="D103" s="126">
        <v>0.3</v>
      </c>
      <c r="E103" s="126">
        <v>0.2</v>
      </c>
      <c r="F103" s="126">
        <v>13.7</v>
      </c>
      <c r="G103" s="126">
        <v>62.4</v>
      </c>
      <c r="H103" s="126">
        <v>0.02</v>
      </c>
      <c r="I103" s="126">
        <v>5.52</v>
      </c>
      <c r="J103" s="126">
        <v>3.6</v>
      </c>
      <c r="K103" s="126">
        <v>0.216</v>
      </c>
      <c r="L103" s="126">
        <v>7.2</v>
      </c>
      <c r="M103" s="126">
        <v>13.2</v>
      </c>
      <c r="N103" s="126">
        <v>6</v>
      </c>
      <c r="O103" s="126">
        <v>0.14399999999999999</v>
      </c>
    </row>
    <row r="104" spans="1:15" s="107" customFormat="1" ht="16.2">
      <c r="A104" s="109"/>
      <c r="B104" s="28" t="s">
        <v>142</v>
      </c>
      <c r="C104" s="149">
        <f>C101+C102+C103</f>
        <v>420</v>
      </c>
      <c r="D104" s="129">
        <f t="shared" ref="D104:E104" si="14">SUM(D101:D103)</f>
        <v>10.4</v>
      </c>
      <c r="E104" s="129">
        <f t="shared" si="14"/>
        <v>8.1</v>
      </c>
      <c r="F104" s="129">
        <f>SUM(F101:F103)</f>
        <v>76.5</v>
      </c>
      <c r="G104" s="129">
        <f t="shared" ref="G104" si="15">SUM(G101:G103)</f>
        <v>416.7</v>
      </c>
      <c r="H104" s="129">
        <f>SUM(H101:H103)</f>
        <v>0.08</v>
      </c>
      <c r="I104" s="129">
        <f t="shared" ref="I104" si="16">SUM(I101:I103)</f>
        <v>8.19</v>
      </c>
      <c r="J104" s="129">
        <f t="shared" ref="J104" si="17">SUM(J101:J103)</f>
        <v>93.66</v>
      </c>
      <c r="K104" s="129">
        <f t="shared" ref="K104:L104" si="18">SUM(K101:K103)</f>
        <v>1.516</v>
      </c>
      <c r="L104" s="129">
        <f t="shared" si="18"/>
        <v>308.09999999999997</v>
      </c>
      <c r="M104" s="129">
        <f t="shared" ref="M104" si="19">SUM(M101:M103)</f>
        <v>295.09999999999997</v>
      </c>
      <c r="N104" s="129">
        <f t="shared" ref="N104:O104" si="20">SUM(N101:N103)</f>
        <v>45.6</v>
      </c>
      <c r="O104" s="129">
        <f t="shared" si="20"/>
        <v>1.0640000000000001</v>
      </c>
    </row>
    <row r="105" spans="1:15" s="107" customFormat="1" ht="16.2">
      <c r="A105" s="109"/>
      <c r="B105" s="28" t="s">
        <v>174</v>
      </c>
      <c r="C105" s="120">
        <f t="shared" ref="C105:O105" si="21">C104+C99+C90</f>
        <v>2015</v>
      </c>
      <c r="D105" s="120">
        <f t="shared" si="21"/>
        <v>169.8</v>
      </c>
      <c r="E105" s="120">
        <f t="shared" si="21"/>
        <v>156.01499999999999</v>
      </c>
      <c r="F105" s="120">
        <f t="shared" si="21"/>
        <v>416.6</v>
      </c>
      <c r="G105" s="120">
        <f t="shared" si="21"/>
        <v>1839.06</v>
      </c>
      <c r="H105" s="120">
        <f t="shared" si="21"/>
        <v>116.03700000000001</v>
      </c>
      <c r="I105" s="120">
        <f t="shared" si="21"/>
        <v>336.34000000000003</v>
      </c>
      <c r="J105" s="120">
        <f t="shared" si="21"/>
        <v>258.65999999999997</v>
      </c>
      <c r="K105" s="120">
        <f t="shared" si="21"/>
        <v>118.251</v>
      </c>
      <c r="L105" s="120">
        <f t="shared" si="21"/>
        <v>807.66999999999985</v>
      </c>
      <c r="M105" s="120">
        <f t="shared" si="21"/>
        <v>722.80000000000007</v>
      </c>
      <c r="N105" s="120">
        <f t="shared" si="21"/>
        <v>341.45</v>
      </c>
      <c r="O105" s="120">
        <f t="shared" si="21"/>
        <v>130.459</v>
      </c>
    </row>
    <row r="106" spans="1:15" s="107" customFormat="1">
      <c r="A106" s="216" t="s">
        <v>233</v>
      </c>
      <c r="B106" s="217"/>
      <c r="C106" s="217"/>
      <c r="D106" s="217"/>
      <c r="E106" s="217"/>
      <c r="F106" s="217"/>
      <c r="G106" s="217"/>
      <c r="H106" s="217"/>
      <c r="I106" s="217"/>
      <c r="J106" s="217"/>
      <c r="K106" s="217"/>
      <c r="L106" s="217"/>
      <c r="M106" s="217"/>
      <c r="N106" s="217"/>
      <c r="O106" s="218"/>
    </row>
    <row r="107" spans="1:15" s="107" customFormat="1">
      <c r="A107" s="225" t="s">
        <v>70</v>
      </c>
      <c r="B107" s="227" t="s">
        <v>71</v>
      </c>
      <c r="C107" s="225" t="s">
        <v>62</v>
      </c>
      <c r="D107" s="234" t="s">
        <v>72</v>
      </c>
      <c r="E107" s="235"/>
      <c r="F107" s="236"/>
      <c r="G107" s="127" t="s">
        <v>73</v>
      </c>
      <c r="H107" s="127"/>
      <c r="I107" s="234" t="s">
        <v>190</v>
      </c>
      <c r="J107" s="235"/>
      <c r="K107" s="235"/>
      <c r="L107" s="235"/>
      <c r="M107" s="235"/>
      <c r="N107" s="235"/>
      <c r="O107" s="236"/>
    </row>
    <row r="108" spans="1:15" s="107" customFormat="1">
      <c r="A108" s="226"/>
      <c r="B108" s="228"/>
      <c r="C108" s="226"/>
      <c r="D108" s="127" t="s">
        <v>16</v>
      </c>
      <c r="E108" s="127" t="s">
        <v>17</v>
      </c>
      <c r="F108" s="127" t="s">
        <v>18</v>
      </c>
      <c r="G108" s="127" t="s">
        <v>74</v>
      </c>
      <c r="H108" s="127" t="s">
        <v>75</v>
      </c>
      <c r="I108" s="127" t="s">
        <v>20</v>
      </c>
      <c r="J108" s="127" t="s">
        <v>21</v>
      </c>
      <c r="K108" s="127" t="s">
        <v>76</v>
      </c>
      <c r="L108" s="127" t="s">
        <v>77</v>
      </c>
      <c r="M108" s="127" t="s">
        <v>23</v>
      </c>
      <c r="N108" s="127" t="s">
        <v>24</v>
      </c>
      <c r="O108" s="127" t="s">
        <v>25</v>
      </c>
    </row>
    <row r="109" spans="1:15" s="107" customFormat="1">
      <c r="A109" s="28"/>
      <c r="B109" s="28" t="s">
        <v>78</v>
      </c>
      <c r="C109" s="28"/>
      <c r="D109" s="127"/>
      <c r="E109" s="127"/>
      <c r="F109" s="127"/>
      <c r="G109" s="127"/>
      <c r="H109" s="127"/>
      <c r="I109" s="127"/>
      <c r="J109" s="127"/>
      <c r="K109" s="127"/>
      <c r="L109" s="127"/>
      <c r="M109" s="127"/>
      <c r="N109" s="127"/>
      <c r="O109" s="127"/>
    </row>
    <row r="110" spans="1:15" s="107" customFormat="1">
      <c r="A110" s="114">
        <v>229</v>
      </c>
      <c r="B110" s="189" t="s">
        <v>158</v>
      </c>
      <c r="C110" s="115">
        <v>50</v>
      </c>
      <c r="D110" s="126">
        <v>2.5</v>
      </c>
      <c r="E110" s="126">
        <v>0.1</v>
      </c>
      <c r="F110" s="126">
        <v>6.6</v>
      </c>
      <c r="G110" s="126">
        <v>36</v>
      </c>
      <c r="H110" s="126">
        <v>0.2</v>
      </c>
      <c r="I110" s="126">
        <v>12.5</v>
      </c>
      <c r="J110" s="126">
        <v>0</v>
      </c>
      <c r="K110" s="126">
        <v>0</v>
      </c>
      <c r="L110" s="126">
        <v>13</v>
      </c>
      <c r="M110" s="126">
        <v>29.5</v>
      </c>
      <c r="N110" s="126">
        <v>9</v>
      </c>
      <c r="O110" s="126">
        <v>0.35</v>
      </c>
    </row>
    <row r="111" spans="1:15" s="107" customFormat="1" ht="31.2">
      <c r="A111" s="114" t="s">
        <v>186</v>
      </c>
      <c r="B111" s="191" t="s">
        <v>155</v>
      </c>
      <c r="C111" s="115" t="s">
        <v>138</v>
      </c>
      <c r="D111" s="126">
        <v>15.58</v>
      </c>
      <c r="E111" s="126">
        <v>9.1</v>
      </c>
      <c r="F111" s="126">
        <v>5.0999999999999996</v>
      </c>
      <c r="G111" s="126">
        <v>165.3</v>
      </c>
      <c r="H111" s="126">
        <v>0</v>
      </c>
      <c r="I111" s="126">
        <v>2.5</v>
      </c>
      <c r="J111" s="126">
        <v>0</v>
      </c>
      <c r="K111" s="126">
        <v>0</v>
      </c>
      <c r="L111" s="126">
        <v>49.7</v>
      </c>
      <c r="M111" s="126">
        <v>0</v>
      </c>
      <c r="N111" s="126">
        <v>74.3</v>
      </c>
      <c r="O111" s="126">
        <v>0.81</v>
      </c>
    </row>
    <row r="112" spans="1:15" s="107" customFormat="1">
      <c r="A112" s="114">
        <v>472</v>
      </c>
      <c r="B112" s="191" t="s">
        <v>147</v>
      </c>
      <c r="C112" s="115">
        <v>180</v>
      </c>
      <c r="D112" s="126">
        <v>3.95</v>
      </c>
      <c r="E112" s="126">
        <v>6.11</v>
      </c>
      <c r="F112" s="126">
        <v>26.46</v>
      </c>
      <c r="G112" s="126">
        <v>176.4</v>
      </c>
      <c r="H112" s="126">
        <v>0</v>
      </c>
      <c r="I112" s="126">
        <v>30.84</v>
      </c>
      <c r="J112" s="126">
        <v>0</v>
      </c>
      <c r="K112" s="126">
        <v>0</v>
      </c>
      <c r="L112" s="126">
        <v>51.07</v>
      </c>
      <c r="M112" s="126">
        <v>0</v>
      </c>
      <c r="N112" s="126">
        <v>39.4</v>
      </c>
      <c r="O112" s="126">
        <v>1.4</v>
      </c>
    </row>
    <row r="113" spans="1:15" s="107" customFormat="1">
      <c r="A113" s="114">
        <v>294</v>
      </c>
      <c r="B113" s="191" t="s">
        <v>172</v>
      </c>
      <c r="C113" s="110" t="s">
        <v>242</v>
      </c>
      <c r="D113" s="165">
        <v>0.06</v>
      </c>
      <c r="E113" s="165">
        <v>8.9999999999999993E-3</v>
      </c>
      <c r="F113" s="165">
        <v>13.79</v>
      </c>
      <c r="G113" s="165">
        <v>55.46</v>
      </c>
      <c r="H113" s="165">
        <v>0</v>
      </c>
      <c r="I113" s="169">
        <v>1.98</v>
      </c>
      <c r="J113" s="169">
        <v>0</v>
      </c>
      <c r="K113" s="169">
        <v>0</v>
      </c>
      <c r="L113" s="169">
        <v>10.8</v>
      </c>
      <c r="M113" s="165">
        <v>4</v>
      </c>
      <c r="N113" s="165">
        <v>3.6</v>
      </c>
      <c r="O113" s="165">
        <v>0.72</v>
      </c>
    </row>
    <row r="114" spans="1:15" s="107" customFormat="1">
      <c r="A114" s="114" t="s">
        <v>54</v>
      </c>
      <c r="B114" s="189" t="s">
        <v>79</v>
      </c>
      <c r="C114" s="115">
        <v>25</v>
      </c>
      <c r="D114" s="126">
        <v>1.9</v>
      </c>
      <c r="E114" s="126">
        <v>0.4</v>
      </c>
      <c r="F114" s="126">
        <v>9.4</v>
      </c>
      <c r="G114" s="126">
        <v>50.2</v>
      </c>
      <c r="H114" s="126">
        <v>0.05</v>
      </c>
      <c r="I114" s="126">
        <v>0</v>
      </c>
      <c r="J114" s="126">
        <v>0</v>
      </c>
      <c r="K114" s="126">
        <v>0.57499999999999996</v>
      </c>
      <c r="L114" s="126">
        <v>8.25</v>
      </c>
      <c r="M114" s="126">
        <v>48.5</v>
      </c>
      <c r="N114" s="126">
        <v>14.25</v>
      </c>
      <c r="O114" s="126">
        <v>1.125</v>
      </c>
    </row>
    <row r="115" spans="1:15" s="107" customFormat="1">
      <c r="A115" s="114" t="s">
        <v>54</v>
      </c>
      <c r="B115" s="189" t="s">
        <v>82</v>
      </c>
      <c r="C115" s="115">
        <v>40</v>
      </c>
      <c r="D115" s="126">
        <v>4.3</v>
      </c>
      <c r="E115" s="126">
        <v>1.8</v>
      </c>
      <c r="F115" s="126">
        <v>17.399999999999999</v>
      </c>
      <c r="G115" s="126">
        <v>109.6</v>
      </c>
      <c r="H115" s="126">
        <v>0.16400000000000001</v>
      </c>
      <c r="I115" s="126">
        <v>0.08</v>
      </c>
      <c r="J115" s="126">
        <v>0</v>
      </c>
      <c r="K115" s="126">
        <v>7.5999999999999998E-2</v>
      </c>
      <c r="L115" s="126">
        <v>50</v>
      </c>
      <c r="M115" s="126">
        <v>51.6</v>
      </c>
      <c r="N115" s="126">
        <v>16.399999999999999</v>
      </c>
      <c r="O115" s="126">
        <v>1.44</v>
      </c>
    </row>
    <row r="116" spans="1:15" s="144" customFormat="1" ht="16.2">
      <c r="A116" s="109"/>
      <c r="B116" s="28" t="s">
        <v>80</v>
      </c>
      <c r="C116" s="150">
        <f>C115+C114+C112+150+C110+180+6</f>
        <v>631</v>
      </c>
      <c r="D116" s="129">
        <f>SUM(D110:D115)</f>
        <v>28.289999999999996</v>
      </c>
      <c r="E116" s="129">
        <f>SUM(E110:E115)</f>
        <v>17.518999999999998</v>
      </c>
      <c r="F116" s="129">
        <f t="shared" ref="F116:O116" si="22">SUM(F110:F115)</f>
        <v>78.75</v>
      </c>
      <c r="G116" s="194">
        <f t="shared" si="22"/>
        <v>592.96</v>
      </c>
      <c r="H116" s="129">
        <f t="shared" si="22"/>
        <v>0.41400000000000003</v>
      </c>
      <c r="I116" s="129">
        <f t="shared" si="22"/>
        <v>47.9</v>
      </c>
      <c r="J116" s="129">
        <f t="shared" si="22"/>
        <v>0</v>
      </c>
      <c r="K116" s="129">
        <f t="shared" si="22"/>
        <v>0.65099999999999991</v>
      </c>
      <c r="L116" s="129">
        <f t="shared" si="22"/>
        <v>182.82</v>
      </c>
      <c r="M116" s="129">
        <f t="shared" si="22"/>
        <v>133.6</v>
      </c>
      <c r="N116" s="129">
        <f t="shared" si="22"/>
        <v>156.94999999999999</v>
      </c>
      <c r="O116" s="129">
        <f t="shared" si="22"/>
        <v>5.8450000000000006</v>
      </c>
    </row>
    <row r="117" spans="1:15" s="144" customFormat="1">
      <c r="A117" s="109"/>
      <c r="B117" s="28" t="s">
        <v>81</v>
      </c>
      <c r="C117" s="119"/>
      <c r="D117" s="134"/>
      <c r="E117" s="134"/>
      <c r="F117" s="134"/>
      <c r="G117" s="134"/>
      <c r="H117" s="134"/>
      <c r="I117" s="134"/>
      <c r="J117" s="134"/>
      <c r="K117" s="134"/>
      <c r="L117" s="134"/>
      <c r="M117" s="134"/>
      <c r="N117" s="134"/>
      <c r="O117" s="134"/>
    </row>
    <row r="118" spans="1:15" s="107" customFormat="1" ht="46.8">
      <c r="A118" s="114">
        <v>71</v>
      </c>
      <c r="B118" s="191" t="s">
        <v>251</v>
      </c>
      <c r="C118" s="115">
        <v>100</v>
      </c>
      <c r="D118" s="126">
        <v>0.8</v>
      </c>
      <c r="E118" s="126">
        <v>0.2</v>
      </c>
      <c r="F118" s="126">
        <v>2.6</v>
      </c>
      <c r="G118" s="126">
        <v>14</v>
      </c>
      <c r="H118" s="126">
        <v>0</v>
      </c>
      <c r="I118" s="126">
        <v>10</v>
      </c>
      <c r="J118" s="126">
        <v>0</v>
      </c>
      <c r="K118" s="126">
        <v>0</v>
      </c>
      <c r="L118" s="126">
        <v>23</v>
      </c>
      <c r="M118" s="126">
        <v>0</v>
      </c>
      <c r="N118" s="126">
        <v>14</v>
      </c>
      <c r="O118" s="126">
        <v>0.6</v>
      </c>
    </row>
    <row r="119" spans="1:15" s="107" customFormat="1" ht="31.2">
      <c r="A119" s="204">
        <v>70</v>
      </c>
      <c r="B119" s="192" t="s">
        <v>247</v>
      </c>
      <c r="C119" s="201">
        <v>100</v>
      </c>
      <c r="D119" s="211">
        <v>0.84</v>
      </c>
      <c r="E119" s="211">
        <v>0.12</v>
      </c>
      <c r="F119" s="211">
        <v>2.2799999999999998</v>
      </c>
      <c r="G119" s="211">
        <v>19.2</v>
      </c>
      <c r="H119" s="211">
        <v>0</v>
      </c>
      <c r="I119" s="211">
        <v>0</v>
      </c>
      <c r="J119" s="211">
        <v>0</v>
      </c>
      <c r="K119" s="211">
        <v>0</v>
      </c>
      <c r="L119" s="211">
        <v>40.799999999999997</v>
      </c>
      <c r="M119" s="211">
        <v>0</v>
      </c>
      <c r="N119" s="211">
        <v>0</v>
      </c>
      <c r="O119" s="211">
        <v>0.6</v>
      </c>
    </row>
    <row r="120" spans="1:15" s="107" customFormat="1" ht="31.2">
      <c r="A120" s="114">
        <v>156</v>
      </c>
      <c r="B120" s="191" t="s">
        <v>148</v>
      </c>
      <c r="C120" s="115">
        <v>250</v>
      </c>
      <c r="D120" s="126">
        <v>4.67</v>
      </c>
      <c r="E120" s="126">
        <v>8.01</v>
      </c>
      <c r="F120" s="126">
        <v>13.27</v>
      </c>
      <c r="G120" s="126">
        <v>133.19999999999999</v>
      </c>
      <c r="H120" s="126">
        <v>0</v>
      </c>
      <c r="I120" s="126">
        <v>27.33</v>
      </c>
      <c r="J120" s="126">
        <v>0</v>
      </c>
      <c r="K120" s="126">
        <v>0</v>
      </c>
      <c r="L120" s="126">
        <v>38.380000000000003</v>
      </c>
      <c r="M120" s="126">
        <v>0</v>
      </c>
      <c r="N120" s="126">
        <v>0</v>
      </c>
      <c r="O120" s="126">
        <v>0.87</v>
      </c>
    </row>
    <row r="121" spans="1:15" s="107" customFormat="1">
      <c r="A121" s="114">
        <v>255</v>
      </c>
      <c r="B121" s="191" t="s">
        <v>159</v>
      </c>
      <c r="C121" s="110">
        <v>180</v>
      </c>
      <c r="D121" s="165">
        <v>5.4</v>
      </c>
      <c r="E121" s="165">
        <v>6.12</v>
      </c>
      <c r="F121" s="165">
        <v>31.2</v>
      </c>
      <c r="G121" s="165">
        <v>182</v>
      </c>
      <c r="H121" s="165">
        <v>7.0000000000000007E-2</v>
      </c>
      <c r="I121" s="165">
        <v>0</v>
      </c>
      <c r="J121" s="165">
        <v>0</v>
      </c>
      <c r="K121" s="165">
        <v>0</v>
      </c>
      <c r="L121" s="165">
        <v>21.6</v>
      </c>
      <c r="M121" s="165">
        <v>0</v>
      </c>
      <c r="N121" s="165">
        <v>90.6</v>
      </c>
      <c r="O121" s="165">
        <v>2.88</v>
      </c>
    </row>
    <row r="122" spans="1:15" s="107" customFormat="1" ht="31.2">
      <c r="A122" s="114">
        <v>204</v>
      </c>
      <c r="B122" s="191" t="s">
        <v>160</v>
      </c>
      <c r="C122" s="110" t="s">
        <v>67</v>
      </c>
      <c r="D122" s="165">
        <v>12.63</v>
      </c>
      <c r="E122" s="165">
        <v>13.54</v>
      </c>
      <c r="F122" s="165">
        <v>9.16</v>
      </c>
      <c r="G122" s="165">
        <v>208.6</v>
      </c>
      <c r="H122" s="165">
        <v>0.08</v>
      </c>
      <c r="I122" s="165">
        <v>0</v>
      </c>
      <c r="J122" s="165">
        <v>0.21</v>
      </c>
      <c r="K122" s="165">
        <v>0</v>
      </c>
      <c r="L122" s="165">
        <v>20.8</v>
      </c>
      <c r="M122" s="165">
        <v>130</v>
      </c>
      <c r="N122" s="165">
        <v>25.1</v>
      </c>
      <c r="O122" s="165">
        <v>2.2000000000000002</v>
      </c>
    </row>
    <row r="123" spans="1:15" s="107" customFormat="1">
      <c r="A123" s="114">
        <v>591</v>
      </c>
      <c r="B123" s="189" t="s">
        <v>195</v>
      </c>
      <c r="C123" s="110">
        <v>180</v>
      </c>
      <c r="D123" s="165">
        <v>0</v>
      </c>
      <c r="E123" s="165">
        <v>0</v>
      </c>
      <c r="F123" s="165">
        <v>30.54</v>
      </c>
      <c r="G123" s="165">
        <v>116.1</v>
      </c>
      <c r="H123" s="165">
        <v>0</v>
      </c>
      <c r="I123" s="165">
        <v>0</v>
      </c>
      <c r="J123" s="165">
        <v>0</v>
      </c>
      <c r="K123" s="165">
        <v>0</v>
      </c>
      <c r="L123" s="165">
        <v>0.61</v>
      </c>
      <c r="M123" s="165">
        <v>0</v>
      </c>
      <c r="N123" s="165">
        <v>0</v>
      </c>
      <c r="O123" s="165">
        <v>0.09</v>
      </c>
    </row>
    <row r="124" spans="1:15" s="107" customFormat="1">
      <c r="A124" s="114" t="s">
        <v>54</v>
      </c>
      <c r="B124" s="189" t="s">
        <v>82</v>
      </c>
      <c r="C124" s="115">
        <v>60</v>
      </c>
      <c r="D124" s="126">
        <v>6.4</v>
      </c>
      <c r="E124" s="126">
        <v>2.7</v>
      </c>
      <c r="F124" s="126">
        <v>26.1</v>
      </c>
      <c r="G124" s="126">
        <v>164.4</v>
      </c>
      <c r="H124" s="126">
        <v>0.247</v>
      </c>
      <c r="I124" s="126">
        <v>0.12</v>
      </c>
      <c r="J124" s="126">
        <v>0</v>
      </c>
      <c r="K124" s="126">
        <v>0.114</v>
      </c>
      <c r="L124" s="126">
        <v>75</v>
      </c>
      <c r="M124" s="126">
        <v>77.400000000000006</v>
      </c>
      <c r="N124" s="126">
        <v>24.6</v>
      </c>
      <c r="O124" s="126">
        <v>2.16</v>
      </c>
    </row>
    <row r="125" spans="1:15" s="107" customFormat="1">
      <c r="A125" s="114" t="s">
        <v>56</v>
      </c>
      <c r="B125" s="189" t="s">
        <v>83</v>
      </c>
      <c r="C125" s="115">
        <v>30</v>
      </c>
      <c r="D125" s="126">
        <v>2.2999999999999998</v>
      </c>
      <c r="E125" s="126">
        <v>0.4</v>
      </c>
      <c r="F125" s="126">
        <v>11.3</v>
      </c>
      <c r="G125" s="126">
        <v>60.3</v>
      </c>
      <c r="H125" s="126">
        <v>0.06</v>
      </c>
      <c r="I125" s="126">
        <v>0</v>
      </c>
      <c r="J125" s="126">
        <v>0</v>
      </c>
      <c r="K125" s="126">
        <v>0.69</v>
      </c>
      <c r="L125" s="126">
        <v>9.9</v>
      </c>
      <c r="M125" s="126">
        <v>58.2</v>
      </c>
      <c r="N125" s="126">
        <v>17.100000000000001</v>
      </c>
      <c r="O125" s="126">
        <v>1.35</v>
      </c>
    </row>
    <row r="126" spans="1:15" s="107" customFormat="1">
      <c r="A126" s="109" t="s">
        <v>54</v>
      </c>
      <c r="B126" s="189" t="s">
        <v>141</v>
      </c>
      <c r="C126" s="110">
        <v>200</v>
      </c>
      <c r="D126" s="112">
        <v>1.8</v>
      </c>
      <c r="E126" s="112">
        <v>0.4</v>
      </c>
      <c r="F126" s="112">
        <v>16.2</v>
      </c>
      <c r="G126" s="112">
        <v>86</v>
      </c>
      <c r="H126" s="112">
        <v>0.08</v>
      </c>
      <c r="I126" s="112">
        <v>120</v>
      </c>
      <c r="J126" s="112">
        <v>16</v>
      </c>
      <c r="K126" s="112">
        <v>0.4</v>
      </c>
      <c r="L126" s="112">
        <v>68</v>
      </c>
      <c r="M126" s="112">
        <v>46</v>
      </c>
      <c r="N126" s="112">
        <v>26</v>
      </c>
      <c r="O126" s="112">
        <v>0.6</v>
      </c>
    </row>
    <row r="127" spans="1:15" ht="16.2">
      <c r="A127" s="109"/>
      <c r="B127" s="28" t="s">
        <v>84</v>
      </c>
      <c r="C127" s="150">
        <f>C119+C121+C120+C123+C124+C125+C126+130</f>
        <v>1130</v>
      </c>
      <c r="D127" s="129">
        <f>SUM(D119:D126)</f>
        <v>34.039999999999992</v>
      </c>
      <c r="E127" s="129">
        <f t="shared" ref="E127:O127" si="23">SUM(E119:E126)</f>
        <v>31.289999999999996</v>
      </c>
      <c r="F127" s="129">
        <f t="shared" si="23"/>
        <v>140.04999999999998</v>
      </c>
      <c r="G127" s="194">
        <f t="shared" si="23"/>
        <v>969.8</v>
      </c>
      <c r="H127" s="129">
        <f t="shared" si="23"/>
        <v>0.53700000000000003</v>
      </c>
      <c r="I127" s="129">
        <f t="shared" si="23"/>
        <v>147.44999999999999</v>
      </c>
      <c r="J127" s="129">
        <f t="shared" si="23"/>
        <v>16.21</v>
      </c>
      <c r="K127" s="129">
        <f t="shared" si="23"/>
        <v>1.204</v>
      </c>
      <c r="L127" s="129">
        <f t="shared" si="23"/>
        <v>275.09000000000003</v>
      </c>
      <c r="M127" s="129">
        <f t="shared" si="23"/>
        <v>311.60000000000002</v>
      </c>
      <c r="N127" s="129">
        <f t="shared" si="23"/>
        <v>183.39999999999998</v>
      </c>
      <c r="O127" s="129">
        <f t="shared" si="23"/>
        <v>10.75</v>
      </c>
    </row>
    <row r="128" spans="1:15" s="107" customFormat="1">
      <c r="A128" s="109"/>
      <c r="B128" s="28" t="s">
        <v>139</v>
      </c>
      <c r="C128" s="119"/>
      <c r="D128" s="129"/>
      <c r="E128" s="129"/>
      <c r="F128" s="129"/>
      <c r="G128" s="129"/>
      <c r="H128" s="129"/>
      <c r="I128" s="129"/>
      <c r="J128" s="129"/>
      <c r="K128" s="129"/>
      <c r="L128" s="129"/>
      <c r="M128" s="129"/>
      <c r="N128" s="129"/>
      <c r="O128" s="129"/>
    </row>
    <row r="129" spans="1:15" s="107" customFormat="1">
      <c r="A129" s="114">
        <v>132</v>
      </c>
      <c r="B129" s="189" t="s">
        <v>169</v>
      </c>
      <c r="C129" s="115">
        <v>250</v>
      </c>
      <c r="D129" s="126">
        <v>22.38</v>
      </c>
      <c r="E129" s="126">
        <v>34.69</v>
      </c>
      <c r="F129" s="126">
        <v>5.85</v>
      </c>
      <c r="G129" s="126">
        <v>425.15</v>
      </c>
      <c r="H129" s="126">
        <v>0</v>
      </c>
      <c r="I129" s="126">
        <v>1.1499999999999999</v>
      </c>
      <c r="J129" s="126">
        <v>0</v>
      </c>
      <c r="K129" s="126">
        <v>0</v>
      </c>
      <c r="L129" s="126">
        <v>330.77</v>
      </c>
      <c r="M129" s="126">
        <v>0</v>
      </c>
      <c r="N129" s="126">
        <v>28.27</v>
      </c>
      <c r="O129" s="126">
        <v>9.6199999999999992</v>
      </c>
    </row>
    <row r="130" spans="1:15" s="107" customFormat="1">
      <c r="A130" s="114" t="s">
        <v>54</v>
      </c>
      <c r="B130" s="189" t="s">
        <v>82</v>
      </c>
      <c r="C130" s="115">
        <v>40</v>
      </c>
      <c r="D130" s="126">
        <v>4.3</v>
      </c>
      <c r="E130" s="126">
        <v>1.8</v>
      </c>
      <c r="F130" s="126">
        <v>17.399999999999999</v>
      </c>
      <c r="G130" s="126">
        <v>109.6</v>
      </c>
      <c r="H130" s="126">
        <v>0.16400000000000001</v>
      </c>
      <c r="I130" s="126">
        <v>0.08</v>
      </c>
      <c r="J130" s="126">
        <v>0</v>
      </c>
      <c r="K130" s="126">
        <v>7.5999999999999998E-2</v>
      </c>
      <c r="L130" s="126">
        <v>50</v>
      </c>
      <c r="M130" s="126">
        <v>51.6</v>
      </c>
      <c r="N130" s="126">
        <v>16.399999999999999</v>
      </c>
      <c r="O130" s="126">
        <v>1.44</v>
      </c>
    </row>
    <row r="131" spans="1:15" s="107" customFormat="1">
      <c r="A131" s="114">
        <v>628</v>
      </c>
      <c r="B131" s="191" t="s">
        <v>140</v>
      </c>
      <c r="C131" s="201">
        <v>200</v>
      </c>
      <c r="D131" s="112">
        <v>0.2</v>
      </c>
      <c r="E131" s="112">
        <v>0.05</v>
      </c>
      <c r="F131" s="112">
        <v>13.6</v>
      </c>
      <c r="G131" s="112">
        <v>56</v>
      </c>
      <c r="H131" s="112">
        <v>0</v>
      </c>
      <c r="I131" s="112">
        <v>3.2</v>
      </c>
      <c r="J131" s="112">
        <v>0</v>
      </c>
      <c r="K131" s="112">
        <v>0</v>
      </c>
      <c r="L131" s="112">
        <v>7.35</v>
      </c>
      <c r="M131" s="112">
        <v>4</v>
      </c>
      <c r="N131" s="112">
        <v>5</v>
      </c>
      <c r="O131" s="112">
        <v>0.8</v>
      </c>
    </row>
    <row r="132" spans="1:15" s="107" customFormat="1" ht="16.2">
      <c r="A132" s="109"/>
      <c r="B132" s="28" t="s">
        <v>142</v>
      </c>
      <c r="C132" s="150">
        <f>C131+C130+C129</f>
        <v>490</v>
      </c>
      <c r="D132" s="129">
        <f>SUM(D129:D131)</f>
        <v>26.88</v>
      </c>
      <c r="E132" s="129">
        <f t="shared" ref="E132:O132" si="24">SUM(E129:E131)</f>
        <v>36.539999999999992</v>
      </c>
      <c r="F132" s="129">
        <f t="shared" si="24"/>
        <v>36.85</v>
      </c>
      <c r="G132" s="129">
        <f t="shared" si="24"/>
        <v>590.75</v>
      </c>
      <c r="H132" s="129">
        <f t="shared" si="24"/>
        <v>0.16400000000000001</v>
      </c>
      <c r="I132" s="129">
        <f t="shared" si="24"/>
        <v>4.43</v>
      </c>
      <c r="J132" s="129">
        <f t="shared" si="24"/>
        <v>0</v>
      </c>
      <c r="K132" s="129">
        <f t="shared" si="24"/>
        <v>7.5999999999999998E-2</v>
      </c>
      <c r="L132" s="129">
        <f t="shared" si="24"/>
        <v>388.12</v>
      </c>
      <c r="M132" s="129">
        <f t="shared" si="24"/>
        <v>55.6</v>
      </c>
      <c r="N132" s="129">
        <f t="shared" si="24"/>
        <v>49.67</v>
      </c>
      <c r="O132" s="129">
        <f t="shared" si="24"/>
        <v>11.86</v>
      </c>
    </row>
    <row r="133" spans="1:15" s="107" customFormat="1" ht="16.2">
      <c r="A133" s="109"/>
      <c r="B133" s="28" t="s">
        <v>174</v>
      </c>
      <c r="C133" s="120">
        <f t="shared" ref="C133:O133" si="25">C132+C127+C116</f>
        <v>2251</v>
      </c>
      <c r="D133" s="120">
        <f t="shared" si="25"/>
        <v>89.20999999999998</v>
      </c>
      <c r="E133" s="120">
        <f t="shared" si="25"/>
        <v>85.34899999999999</v>
      </c>
      <c r="F133" s="120">
        <f t="shared" si="25"/>
        <v>255.64999999999998</v>
      </c>
      <c r="G133" s="120">
        <f t="shared" si="25"/>
        <v>2153.5100000000002</v>
      </c>
      <c r="H133" s="120">
        <f t="shared" si="25"/>
        <v>1.1150000000000002</v>
      </c>
      <c r="I133" s="120">
        <f t="shared" si="25"/>
        <v>199.78</v>
      </c>
      <c r="J133" s="120">
        <f t="shared" si="25"/>
        <v>16.21</v>
      </c>
      <c r="K133" s="120">
        <f t="shared" si="25"/>
        <v>1.931</v>
      </c>
      <c r="L133" s="120">
        <f t="shared" si="25"/>
        <v>846.03</v>
      </c>
      <c r="M133" s="120">
        <f t="shared" si="25"/>
        <v>500.80000000000007</v>
      </c>
      <c r="N133" s="120">
        <f t="shared" si="25"/>
        <v>390.02</v>
      </c>
      <c r="O133" s="120">
        <f t="shared" si="25"/>
        <v>28.454999999999998</v>
      </c>
    </row>
    <row r="134" spans="1:15" s="107" customFormat="1">
      <c r="A134" s="216" t="s">
        <v>234</v>
      </c>
      <c r="B134" s="217"/>
      <c r="C134" s="217"/>
      <c r="D134" s="217"/>
      <c r="E134" s="217"/>
      <c r="F134" s="217"/>
      <c r="G134" s="217"/>
      <c r="H134" s="217"/>
      <c r="I134" s="217"/>
      <c r="J134" s="217"/>
      <c r="K134" s="217"/>
      <c r="L134" s="217"/>
      <c r="M134" s="217"/>
      <c r="N134" s="217"/>
      <c r="O134" s="218"/>
    </row>
    <row r="135" spans="1:15" s="107" customFormat="1">
      <c r="A135" s="225" t="s">
        <v>70</v>
      </c>
      <c r="B135" s="227" t="s">
        <v>71</v>
      </c>
      <c r="C135" s="225" t="s">
        <v>62</v>
      </c>
      <c r="D135" s="234" t="s">
        <v>72</v>
      </c>
      <c r="E135" s="235"/>
      <c r="F135" s="236"/>
      <c r="G135" s="127" t="s">
        <v>73</v>
      </c>
      <c r="H135" s="127"/>
      <c r="I135" s="234" t="s">
        <v>190</v>
      </c>
      <c r="J135" s="235"/>
      <c r="K135" s="235"/>
      <c r="L135" s="235"/>
      <c r="M135" s="235"/>
      <c r="N135" s="235"/>
      <c r="O135" s="236"/>
    </row>
    <row r="136" spans="1:15" s="144" customFormat="1">
      <c r="A136" s="226"/>
      <c r="B136" s="228"/>
      <c r="C136" s="226"/>
      <c r="D136" s="127" t="s">
        <v>16</v>
      </c>
      <c r="E136" s="127" t="s">
        <v>17</v>
      </c>
      <c r="F136" s="127" t="s">
        <v>18</v>
      </c>
      <c r="G136" s="127" t="s">
        <v>74</v>
      </c>
      <c r="H136" s="127" t="s">
        <v>75</v>
      </c>
      <c r="I136" s="127" t="s">
        <v>20</v>
      </c>
      <c r="J136" s="127" t="s">
        <v>21</v>
      </c>
      <c r="K136" s="127" t="s">
        <v>76</v>
      </c>
      <c r="L136" s="127" t="s">
        <v>77</v>
      </c>
      <c r="M136" s="127" t="s">
        <v>23</v>
      </c>
      <c r="N136" s="127" t="s">
        <v>24</v>
      </c>
      <c r="O136" s="127" t="s">
        <v>25</v>
      </c>
    </row>
    <row r="137" spans="1:15" s="107" customFormat="1">
      <c r="A137" s="28"/>
      <c r="B137" s="28" t="s">
        <v>78</v>
      </c>
      <c r="C137" s="28"/>
      <c r="D137" s="127"/>
      <c r="E137" s="127"/>
      <c r="F137" s="127"/>
      <c r="G137" s="127"/>
      <c r="H137" s="127"/>
      <c r="I137" s="127"/>
      <c r="J137" s="127"/>
      <c r="K137" s="127"/>
      <c r="L137" s="127"/>
      <c r="M137" s="127"/>
      <c r="N137" s="127"/>
      <c r="O137" s="127"/>
    </row>
    <row r="138" spans="1:15" s="107" customFormat="1" ht="46.8">
      <c r="A138" s="114" t="s">
        <v>198</v>
      </c>
      <c r="B138" s="189" t="s">
        <v>183</v>
      </c>
      <c r="C138" s="110" t="s">
        <v>132</v>
      </c>
      <c r="D138" s="165">
        <v>7.79</v>
      </c>
      <c r="E138" s="165">
        <v>9.89</v>
      </c>
      <c r="F138" s="165">
        <v>35.909999999999997</v>
      </c>
      <c r="G138" s="165">
        <v>266.89</v>
      </c>
      <c r="H138" s="165">
        <v>0.06</v>
      </c>
      <c r="I138" s="165">
        <v>1.46</v>
      </c>
      <c r="J138" s="165">
        <v>20</v>
      </c>
      <c r="K138" s="165">
        <v>0</v>
      </c>
      <c r="L138" s="165">
        <v>144.72999999999999</v>
      </c>
      <c r="M138" s="165">
        <v>36</v>
      </c>
      <c r="N138" s="165">
        <v>18</v>
      </c>
      <c r="O138" s="165">
        <v>1.21</v>
      </c>
    </row>
    <row r="139" spans="1:15" s="107" customFormat="1">
      <c r="A139" s="114">
        <v>209</v>
      </c>
      <c r="B139" s="189" t="s">
        <v>164</v>
      </c>
      <c r="C139" s="115">
        <v>40</v>
      </c>
      <c r="D139" s="126">
        <v>5.0999999999999996</v>
      </c>
      <c r="E139" s="126">
        <v>4.5999999999999996</v>
      </c>
      <c r="F139" s="126">
        <v>0.3</v>
      </c>
      <c r="G139" s="126">
        <v>63</v>
      </c>
      <c r="H139" s="126">
        <v>0.03</v>
      </c>
      <c r="I139" s="126">
        <v>0</v>
      </c>
      <c r="J139" s="126">
        <v>100</v>
      </c>
      <c r="K139" s="126">
        <v>0</v>
      </c>
      <c r="L139" s="126">
        <v>22</v>
      </c>
      <c r="M139" s="126">
        <v>77</v>
      </c>
      <c r="N139" s="126">
        <v>4.8</v>
      </c>
      <c r="O139" s="126">
        <v>1</v>
      </c>
    </row>
    <row r="140" spans="1:15" s="107" customFormat="1" ht="31.2">
      <c r="A140" s="114">
        <v>379</v>
      </c>
      <c r="B140" s="189" t="s">
        <v>165</v>
      </c>
      <c r="C140" s="110">
        <v>180</v>
      </c>
      <c r="D140" s="165">
        <v>4.59</v>
      </c>
      <c r="E140" s="165">
        <v>4.41</v>
      </c>
      <c r="F140" s="165">
        <v>12.02</v>
      </c>
      <c r="G140" s="165">
        <v>105.57</v>
      </c>
      <c r="H140" s="165">
        <v>0.01</v>
      </c>
      <c r="I140" s="165">
        <v>1.35</v>
      </c>
      <c r="J140" s="165">
        <v>0.02</v>
      </c>
      <c r="K140" s="165">
        <v>0</v>
      </c>
      <c r="L140" s="165">
        <v>174.1</v>
      </c>
      <c r="M140" s="165">
        <v>47.4</v>
      </c>
      <c r="N140" s="165">
        <v>39.15</v>
      </c>
      <c r="O140" s="165">
        <v>1.1399999999999999</v>
      </c>
    </row>
    <row r="141" spans="1:15" s="107" customFormat="1">
      <c r="A141" s="114" t="s">
        <v>54</v>
      </c>
      <c r="B141" s="189" t="s">
        <v>82</v>
      </c>
      <c r="C141" s="115">
        <v>40</v>
      </c>
      <c r="D141" s="126">
        <v>4.3</v>
      </c>
      <c r="E141" s="126">
        <v>1.8</v>
      </c>
      <c r="F141" s="126">
        <v>17.399999999999999</v>
      </c>
      <c r="G141" s="126">
        <v>109.6</v>
      </c>
      <c r="H141" s="126">
        <v>0.16400000000000001</v>
      </c>
      <c r="I141" s="126">
        <v>0.08</v>
      </c>
      <c r="J141" s="126">
        <v>0</v>
      </c>
      <c r="K141" s="126">
        <v>7.5999999999999998E-2</v>
      </c>
      <c r="L141" s="126">
        <v>50</v>
      </c>
      <c r="M141" s="126">
        <v>51.6</v>
      </c>
      <c r="N141" s="126">
        <v>16.399999999999999</v>
      </c>
      <c r="O141" s="126">
        <v>1.44</v>
      </c>
    </row>
    <row r="142" spans="1:15" s="107" customFormat="1">
      <c r="A142" s="114" t="s">
        <v>54</v>
      </c>
      <c r="B142" s="189" t="s">
        <v>79</v>
      </c>
      <c r="C142" s="115">
        <v>25</v>
      </c>
      <c r="D142" s="126">
        <v>1.9</v>
      </c>
      <c r="E142" s="126">
        <v>0.4</v>
      </c>
      <c r="F142" s="126">
        <v>9.4</v>
      </c>
      <c r="G142" s="126">
        <v>50.2</v>
      </c>
      <c r="H142" s="126">
        <v>0.05</v>
      </c>
      <c r="I142" s="126">
        <v>0</v>
      </c>
      <c r="J142" s="126">
        <v>0</v>
      </c>
      <c r="K142" s="126">
        <v>0.57499999999999996</v>
      </c>
      <c r="L142" s="126">
        <v>8.25</v>
      </c>
      <c r="M142" s="126">
        <v>48.5</v>
      </c>
      <c r="N142" s="126">
        <v>14.25</v>
      </c>
      <c r="O142" s="126">
        <v>1.125</v>
      </c>
    </row>
    <row r="143" spans="1:15" s="107" customFormat="1" ht="16.2">
      <c r="A143" s="109"/>
      <c r="B143" s="28" t="s">
        <v>86</v>
      </c>
      <c r="C143" s="150">
        <f>C142+C140+C141+C139+210</f>
        <v>495</v>
      </c>
      <c r="D143" s="129">
        <f t="shared" ref="D143:O143" si="26">SUM(D138:D142)</f>
        <v>23.68</v>
      </c>
      <c r="E143" s="129">
        <f t="shared" si="26"/>
        <v>21.099999999999998</v>
      </c>
      <c r="F143" s="129">
        <f t="shared" si="26"/>
        <v>75.03</v>
      </c>
      <c r="G143" s="194">
        <f t="shared" si="26"/>
        <v>595.26</v>
      </c>
      <c r="H143" s="129">
        <f t="shared" si="26"/>
        <v>0.314</v>
      </c>
      <c r="I143" s="129">
        <f t="shared" si="26"/>
        <v>2.89</v>
      </c>
      <c r="J143" s="129">
        <f t="shared" si="26"/>
        <v>120.02</v>
      </c>
      <c r="K143" s="129">
        <f t="shared" si="26"/>
        <v>0.65099999999999991</v>
      </c>
      <c r="L143" s="129">
        <f t="shared" si="26"/>
        <v>399.08</v>
      </c>
      <c r="M143" s="129">
        <f t="shared" si="26"/>
        <v>260.5</v>
      </c>
      <c r="N143" s="129">
        <f t="shared" si="26"/>
        <v>92.6</v>
      </c>
      <c r="O143" s="129">
        <f t="shared" si="26"/>
        <v>5.9149999999999991</v>
      </c>
    </row>
    <row r="144" spans="1:15" s="107" customFormat="1">
      <c r="A144" s="109"/>
      <c r="B144" s="28" t="s">
        <v>81</v>
      </c>
      <c r="C144" s="116"/>
      <c r="D144" s="134"/>
      <c r="E144" s="134"/>
      <c r="F144" s="134"/>
      <c r="G144" s="134"/>
      <c r="H144" s="134"/>
      <c r="I144" s="134"/>
      <c r="J144" s="134"/>
      <c r="K144" s="134"/>
      <c r="L144" s="134"/>
      <c r="M144" s="134"/>
      <c r="N144" s="134"/>
      <c r="O144" s="134"/>
    </row>
    <row r="145" spans="1:15" s="107" customFormat="1" ht="46.8">
      <c r="A145" s="109">
        <v>71</v>
      </c>
      <c r="B145" s="189" t="s">
        <v>249</v>
      </c>
      <c r="C145" s="208">
        <v>100</v>
      </c>
      <c r="D145" s="161">
        <v>1.2</v>
      </c>
      <c r="E145" s="161">
        <v>0.2</v>
      </c>
      <c r="F145" s="161">
        <v>2.5</v>
      </c>
      <c r="G145" s="161">
        <v>24</v>
      </c>
      <c r="H145" s="161">
        <v>0</v>
      </c>
      <c r="I145" s="161">
        <v>25</v>
      </c>
      <c r="J145" s="161">
        <v>0</v>
      </c>
      <c r="K145" s="161">
        <v>0</v>
      </c>
      <c r="L145" s="161">
        <v>10</v>
      </c>
      <c r="M145" s="161">
        <v>0</v>
      </c>
      <c r="N145" s="161">
        <v>11</v>
      </c>
      <c r="O145" s="161">
        <v>0.9</v>
      </c>
    </row>
    <row r="146" spans="1:15" s="144" customFormat="1" ht="31.2">
      <c r="A146" s="114">
        <v>70</v>
      </c>
      <c r="B146" s="193" t="s">
        <v>256</v>
      </c>
      <c r="C146" s="207">
        <v>100</v>
      </c>
      <c r="D146" s="205">
        <v>0.84</v>
      </c>
      <c r="E146" s="205">
        <v>0.12</v>
      </c>
      <c r="F146" s="205">
        <v>2.2799999999999998</v>
      </c>
      <c r="G146" s="205">
        <v>19.2</v>
      </c>
      <c r="H146" s="205">
        <v>0</v>
      </c>
      <c r="I146" s="205">
        <v>0</v>
      </c>
      <c r="J146" s="205">
        <v>0</v>
      </c>
      <c r="K146" s="205">
        <v>0</v>
      </c>
      <c r="L146" s="205">
        <v>40.799999999999997</v>
      </c>
      <c r="M146" s="205">
        <v>0</v>
      </c>
      <c r="N146" s="205">
        <v>0</v>
      </c>
      <c r="O146" s="205">
        <v>0.6</v>
      </c>
    </row>
    <row r="147" spans="1:15" s="107" customFormat="1" ht="31.2">
      <c r="A147" s="114">
        <v>102</v>
      </c>
      <c r="B147" s="189" t="s">
        <v>185</v>
      </c>
      <c r="C147" s="115">
        <v>250</v>
      </c>
      <c r="D147" s="126">
        <v>10.51</v>
      </c>
      <c r="E147" s="126">
        <v>7.48</v>
      </c>
      <c r="F147" s="126">
        <v>23.49</v>
      </c>
      <c r="G147" s="126">
        <v>197.73</v>
      </c>
      <c r="H147" s="126">
        <v>0.27</v>
      </c>
      <c r="I147" s="126">
        <v>11.88</v>
      </c>
      <c r="J147" s="126">
        <v>0</v>
      </c>
      <c r="K147" s="126">
        <v>0</v>
      </c>
      <c r="L147" s="126">
        <v>37</v>
      </c>
      <c r="M147" s="126">
        <v>0</v>
      </c>
      <c r="N147" s="126">
        <v>0</v>
      </c>
      <c r="O147" s="126">
        <v>3.1</v>
      </c>
    </row>
    <row r="148" spans="1:15" s="107" customFormat="1" ht="31.2">
      <c r="A148" s="114">
        <v>394</v>
      </c>
      <c r="B148" s="189" t="s">
        <v>152</v>
      </c>
      <c r="C148" s="115">
        <v>300</v>
      </c>
      <c r="D148" s="126">
        <v>25</v>
      </c>
      <c r="E148" s="126">
        <v>19</v>
      </c>
      <c r="F148" s="126">
        <v>24.13</v>
      </c>
      <c r="G148" s="126">
        <v>364.44</v>
      </c>
      <c r="H148" s="126">
        <v>0</v>
      </c>
      <c r="I148" s="126">
        <v>11</v>
      </c>
      <c r="J148" s="126">
        <v>0</v>
      </c>
      <c r="K148" s="126">
        <v>0</v>
      </c>
      <c r="L148" s="126">
        <v>38.4</v>
      </c>
      <c r="M148" s="126">
        <v>0</v>
      </c>
      <c r="N148" s="126">
        <v>53</v>
      </c>
      <c r="O148" s="126">
        <v>3.35</v>
      </c>
    </row>
    <row r="149" spans="1:15" s="107" customFormat="1">
      <c r="A149" s="114" t="s">
        <v>56</v>
      </c>
      <c r="B149" s="189" t="s">
        <v>136</v>
      </c>
      <c r="C149" s="110">
        <v>180</v>
      </c>
      <c r="D149" s="165">
        <v>1.04</v>
      </c>
      <c r="E149" s="165">
        <v>0</v>
      </c>
      <c r="F149" s="165">
        <v>22.96</v>
      </c>
      <c r="G149" s="165">
        <v>94.68</v>
      </c>
      <c r="H149" s="165">
        <v>3.5999999999999997E-2</v>
      </c>
      <c r="I149" s="165">
        <v>19.940000000000001</v>
      </c>
      <c r="J149" s="165">
        <v>0</v>
      </c>
      <c r="K149" s="165">
        <v>0</v>
      </c>
      <c r="L149" s="165">
        <v>23.4</v>
      </c>
      <c r="M149" s="165">
        <v>0</v>
      </c>
      <c r="N149" s="165">
        <v>0</v>
      </c>
      <c r="O149" s="165">
        <v>0.37</v>
      </c>
    </row>
    <row r="150" spans="1:15" s="107" customFormat="1">
      <c r="A150" s="114" t="s">
        <v>54</v>
      </c>
      <c r="B150" s="189" t="s">
        <v>82</v>
      </c>
      <c r="C150" s="115">
        <v>60</v>
      </c>
      <c r="D150" s="126">
        <v>6.4</v>
      </c>
      <c r="E150" s="126">
        <v>2.7</v>
      </c>
      <c r="F150" s="126">
        <v>26.1</v>
      </c>
      <c r="G150" s="126">
        <v>164.4</v>
      </c>
      <c r="H150" s="126">
        <v>0.247</v>
      </c>
      <c r="I150" s="126">
        <v>0.12</v>
      </c>
      <c r="J150" s="126">
        <v>0</v>
      </c>
      <c r="K150" s="126">
        <v>0.114</v>
      </c>
      <c r="L150" s="126">
        <v>75</v>
      </c>
      <c r="M150" s="126">
        <v>77.400000000000006</v>
      </c>
      <c r="N150" s="126">
        <v>24.6</v>
      </c>
      <c r="O150" s="126">
        <v>2.16</v>
      </c>
    </row>
    <row r="151" spans="1:15" s="107" customFormat="1">
      <c r="A151" s="114" t="s">
        <v>54</v>
      </c>
      <c r="B151" s="189" t="s">
        <v>79</v>
      </c>
      <c r="C151" s="115">
        <v>30</v>
      </c>
      <c r="D151" s="126">
        <v>2.2999999999999998</v>
      </c>
      <c r="E151" s="126">
        <v>0.4</v>
      </c>
      <c r="F151" s="126">
        <v>11.3</v>
      </c>
      <c r="G151" s="126">
        <v>60.3</v>
      </c>
      <c r="H151" s="126">
        <v>0.06</v>
      </c>
      <c r="I151" s="126">
        <v>0</v>
      </c>
      <c r="J151" s="126">
        <v>0</v>
      </c>
      <c r="K151" s="126">
        <v>0.69</v>
      </c>
      <c r="L151" s="126">
        <v>9.9</v>
      </c>
      <c r="M151" s="126">
        <v>58.2</v>
      </c>
      <c r="N151" s="126">
        <v>17.100000000000001</v>
      </c>
      <c r="O151" s="126">
        <v>1.35</v>
      </c>
    </row>
    <row r="152" spans="1:15" s="107" customFormat="1">
      <c r="A152" s="114" t="s">
        <v>54</v>
      </c>
      <c r="B152" s="189" t="s">
        <v>157</v>
      </c>
      <c r="C152" s="110">
        <v>120</v>
      </c>
      <c r="D152" s="126">
        <v>0.3</v>
      </c>
      <c r="E152" s="126">
        <v>0.2</v>
      </c>
      <c r="F152" s="126">
        <v>13.7</v>
      </c>
      <c r="G152" s="126">
        <v>62.4</v>
      </c>
      <c r="H152" s="126">
        <v>0.02</v>
      </c>
      <c r="I152" s="126">
        <v>5.52</v>
      </c>
      <c r="J152" s="126">
        <v>3.6</v>
      </c>
      <c r="K152" s="126">
        <v>0.216</v>
      </c>
      <c r="L152" s="126">
        <v>7.2</v>
      </c>
      <c r="M152" s="126">
        <v>13.2</v>
      </c>
      <c r="N152" s="126">
        <v>6</v>
      </c>
      <c r="O152" s="126">
        <v>0.14399999999999999</v>
      </c>
    </row>
    <row r="153" spans="1:15" ht="16.2">
      <c r="A153" s="109"/>
      <c r="B153" s="28" t="s">
        <v>84</v>
      </c>
      <c r="C153" s="149">
        <f>C152+C151+C150+C149+C148+C147+C146</f>
        <v>1040</v>
      </c>
      <c r="D153" s="196">
        <f t="shared" ref="D153:O153" si="27">D152+D151+D150+D149+D148+D147+D146</f>
        <v>46.39</v>
      </c>
      <c r="E153" s="196">
        <f t="shared" si="27"/>
        <v>29.900000000000002</v>
      </c>
      <c r="F153" s="196">
        <f t="shared" si="27"/>
        <v>123.96</v>
      </c>
      <c r="G153" s="195">
        <f t="shared" si="27"/>
        <v>963.15000000000009</v>
      </c>
      <c r="H153" s="196">
        <f t="shared" si="27"/>
        <v>0.63300000000000001</v>
      </c>
      <c r="I153" s="196">
        <f t="shared" si="27"/>
        <v>48.46</v>
      </c>
      <c r="J153" s="196">
        <f t="shared" si="27"/>
        <v>3.6</v>
      </c>
      <c r="K153" s="196">
        <f t="shared" si="27"/>
        <v>1.02</v>
      </c>
      <c r="L153" s="196">
        <f t="shared" si="27"/>
        <v>231.7</v>
      </c>
      <c r="M153" s="196">
        <f t="shared" si="27"/>
        <v>148.80000000000001</v>
      </c>
      <c r="N153" s="196">
        <f t="shared" si="27"/>
        <v>100.7</v>
      </c>
      <c r="O153" s="196">
        <f t="shared" si="27"/>
        <v>11.074</v>
      </c>
    </row>
    <row r="154" spans="1:15">
      <c r="A154" s="109"/>
      <c r="B154" s="28" t="s">
        <v>139</v>
      </c>
      <c r="C154" s="110"/>
      <c r="D154" s="129"/>
      <c r="E154" s="129"/>
      <c r="F154" s="129"/>
      <c r="G154" s="129"/>
      <c r="H154" s="129"/>
      <c r="I154" s="129"/>
      <c r="J154" s="129"/>
      <c r="K154" s="129"/>
      <c r="L154" s="129"/>
      <c r="M154" s="129"/>
      <c r="N154" s="129"/>
      <c r="O154" s="129"/>
    </row>
    <row r="155" spans="1:15" s="107" customFormat="1">
      <c r="A155" s="114">
        <v>628</v>
      </c>
      <c r="B155" s="191" t="s">
        <v>140</v>
      </c>
      <c r="C155" s="201">
        <v>200</v>
      </c>
      <c r="D155" s="112">
        <v>0.2</v>
      </c>
      <c r="E155" s="112">
        <v>0.05</v>
      </c>
      <c r="F155" s="112">
        <v>13.6</v>
      </c>
      <c r="G155" s="112">
        <v>56</v>
      </c>
      <c r="H155" s="112">
        <v>0</v>
      </c>
      <c r="I155" s="112">
        <v>3.2</v>
      </c>
      <c r="J155" s="112">
        <v>0</v>
      </c>
      <c r="K155" s="112">
        <v>0</v>
      </c>
      <c r="L155" s="112">
        <v>7.35</v>
      </c>
      <c r="M155" s="112">
        <v>4</v>
      </c>
      <c r="N155" s="112">
        <v>5</v>
      </c>
      <c r="O155" s="112">
        <v>0.8</v>
      </c>
    </row>
    <row r="156" spans="1:15" s="107" customFormat="1">
      <c r="A156" s="114" t="s">
        <v>54</v>
      </c>
      <c r="B156" s="189" t="s">
        <v>178</v>
      </c>
      <c r="C156" s="110">
        <v>100</v>
      </c>
      <c r="D156" s="139">
        <v>7.7</v>
      </c>
      <c r="E156" s="139">
        <v>5.6</v>
      </c>
      <c r="F156" s="139">
        <v>38.700000000000003</v>
      </c>
      <c r="G156" s="139">
        <v>245.7</v>
      </c>
      <c r="H156" s="139">
        <v>0.41399999999999998</v>
      </c>
      <c r="I156" s="139">
        <v>4.28</v>
      </c>
      <c r="J156" s="139">
        <v>45.3</v>
      </c>
      <c r="K156" s="139">
        <v>0.47899999999999998</v>
      </c>
      <c r="L156" s="139">
        <v>37.17</v>
      </c>
      <c r="M156" s="139">
        <v>188.7</v>
      </c>
      <c r="N156" s="139">
        <v>63.92</v>
      </c>
      <c r="O156" s="139">
        <v>2.7029999999999998</v>
      </c>
    </row>
    <row r="157" spans="1:15" s="107" customFormat="1" ht="16.2">
      <c r="A157" s="109"/>
      <c r="B157" s="28" t="s">
        <v>142</v>
      </c>
      <c r="C157" s="149">
        <f>C155+C156</f>
        <v>300</v>
      </c>
      <c r="D157" s="129">
        <f t="shared" ref="D157:O157" si="28">SUM(D155:D156)</f>
        <v>7.9</v>
      </c>
      <c r="E157" s="129">
        <f t="shared" si="28"/>
        <v>5.6499999999999995</v>
      </c>
      <c r="F157" s="129">
        <f t="shared" si="28"/>
        <v>52.300000000000004</v>
      </c>
      <c r="G157" s="129">
        <f t="shared" si="28"/>
        <v>301.7</v>
      </c>
      <c r="H157" s="129">
        <f t="shared" si="28"/>
        <v>0.41399999999999998</v>
      </c>
      <c r="I157" s="129">
        <f t="shared" si="28"/>
        <v>7.48</v>
      </c>
      <c r="J157" s="129">
        <f t="shared" si="28"/>
        <v>45.3</v>
      </c>
      <c r="K157" s="129">
        <f t="shared" si="28"/>
        <v>0.47899999999999998</v>
      </c>
      <c r="L157" s="129">
        <f t="shared" si="28"/>
        <v>44.52</v>
      </c>
      <c r="M157" s="129">
        <f t="shared" si="28"/>
        <v>192.7</v>
      </c>
      <c r="N157" s="129">
        <f t="shared" si="28"/>
        <v>68.92</v>
      </c>
      <c r="O157" s="129">
        <f t="shared" si="28"/>
        <v>3.5030000000000001</v>
      </c>
    </row>
    <row r="158" spans="1:15" s="107" customFormat="1" ht="16.2">
      <c r="A158" s="109"/>
      <c r="B158" s="28" t="s">
        <v>174</v>
      </c>
      <c r="C158" s="120">
        <f t="shared" ref="C158:O158" si="29">C157+C153+C143</f>
        <v>1835</v>
      </c>
      <c r="D158" s="120">
        <f t="shared" si="29"/>
        <v>77.97</v>
      </c>
      <c r="E158" s="120">
        <f t="shared" si="29"/>
        <v>56.650000000000006</v>
      </c>
      <c r="F158" s="120">
        <f t="shared" si="29"/>
        <v>251.29</v>
      </c>
      <c r="G158" s="120">
        <f t="shared" si="29"/>
        <v>1860.1100000000001</v>
      </c>
      <c r="H158" s="120">
        <f t="shared" si="29"/>
        <v>1.361</v>
      </c>
      <c r="I158" s="120">
        <f t="shared" si="29"/>
        <v>58.83</v>
      </c>
      <c r="J158" s="120">
        <f t="shared" si="29"/>
        <v>168.92</v>
      </c>
      <c r="K158" s="120">
        <f t="shared" si="29"/>
        <v>2.15</v>
      </c>
      <c r="L158" s="120">
        <f t="shared" si="29"/>
        <v>675.3</v>
      </c>
      <c r="M158" s="120">
        <f t="shared" si="29"/>
        <v>602</v>
      </c>
      <c r="N158" s="120">
        <f t="shared" si="29"/>
        <v>262.22000000000003</v>
      </c>
      <c r="O158" s="120">
        <f t="shared" si="29"/>
        <v>20.491999999999997</v>
      </c>
    </row>
    <row r="159" spans="1:15" s="107" customFormat="1">
      <c r="A159" s="216" t="s">
        <v>235</v>
      </c>
      <c r="B159" s="217"/>
      <c r="C159" s="217"/>
      <c r="D159" s="217"/>
      <c r="E159" s="217"/>
      <c r="F159" s="217"/>
      <c r="G159" s="217"/>
      <c r="H159" s="217"/>
      <c r="I159" s="217"/>
      <c r="J159" s="217"/>
      <c r="K159" s="217"/>
      <c r="L159" s="217"/>
      <c r="M159" s="217"/>
      <c r="N159" s="217"/>
      <c r="O159" s="218"/>
    </row>
    <row r="160" spans="1:15" s="107" customFormat="1">
      <c r="A160" s="225" t="s">
        <v>70</v>
      </c>
      <c r="B160" s="227" t="s">
        <v>71</v>
      </c>
      <c r="C160" s="225" t="s">
        <v>62</v>
      </c>
      <c r="D160" s="234" t="s">
        <v>72</v>
      </c>
      <c r="E160" s="235"/>
      <c r="F160" s="236"/>
      <c r="G160" s="127" t="s">
        <v>73</v>
      </c>
      <c r="H160" s="127"/>
      <c r="I160" s="234" t="s">
        <v>190</v>
      </c>
      <c r="J160" s="235"/>
      <c r="K160" s="235"/>
      <c r="L160" s="235"/>
      <c r="M160" s="235"/>
      <c r="N160" s="235"/>
      <c r="O160" s="236"/>
    </row>
    <row r="161" spans="1:15" s="107" customFormat="1">
      <c r="A161" s="226"/>
      <c r="B161" s="228"/>
      <c r="C161" s="226"/>
      <c r="D161" s="127" t="s">
        <v>16</v>
      </c>
      <c r="E161" s="127" t="s">
        <v>17</v>
      </c>
      <c r="F161" s="127" t="s">
        <v>18</v>
      </c>
      <c r="G161" s="127" t="s">
        <v>74</v>
      </c>
      <c r="H161" s="127" t="s">
        <v>75</v>
      </c>
      <c r="I161" s="127" t="s">
        <v>20</v>
      </c>
      <c r="J161" s="127" t="s">
        <v>21</v>
      </c>
      <c r="K161" s="127" t="s">
        <v>76</v>
      </c>
      <c r="L161" s="127" t="s">
        <v>77</v>
      </c>
      <c r="M161" s="127" t="s">
        <v>23</v>
      </c>
      <c r="N161" s="127" t="s">
        <v>24</v>
      </c>
      <c r="O161" s="127" t="s">
        <v>25</v>
      </c>
    </row>
    <row r="162" spans="1:15" s="107" customFormat="1">
      <c r="A162" s="109"/>
      <c r="B162" s="28" t="s">
        <v>78</v>
      </c>
      <c r="C162" s="28"/>
      <c r="D162" s="127"/>
      <c r="E162" s="127"/>
      <c r="F162" s="127"/>
      <c r="G162" s="127"/>
      <c r="H162" s="127"/>
      <c r="I162" s="127"/>
      <c r="J162" s="127"/>
      <c r="K162" s="127"/>
      <c r="L162" s="127"/>
      <c r="M162" s="127"/>
      <c r="N162" s="127"/>
      <c r="O162" s="127"/>
    </row>
    <row r="163" spans="1:15" s="107" customFormat="1" ht="31.2">
      <c r="A163" s="114">
        <v>290</v>
      </c>
      <c r="B163" s="189" t="s">
        <v>137</v>
      </c>
      <c r="C163" s="115">
        <v>180</v>
      </c>
      <c r="D163" s="126">
        <v>6.62</v>
      </c>
      <c r="E163" s="126">
        <v>6.35</v>
      </c>
      <c r="F163" s="126">
        <v>42.38</v>
      </c>
      <c r="G163" s="126">
        <v>184</v>
      </c>
      <c r="H163" s="126">
        <v>0</v>
      </c>
      <c r="I163" s="126">
        <v>0</v>
      </c>
      <c r="J163" s="126">
        <v>0</v>
      </c>
      <c r="K163" s="126">
        <v>0</v>
      </c>
      <c r="L163" s="126">
        <v>14.4</v>
      </c>
      <c r="M163" s="126">
        <v>0</v>
      </c>
      <c r="N163" s="126">
        <v>9</v>
      </c>
      <c r="O163" s="126">
        <v>0.9</v>
      </c>
    </row>
    <row r="164" spans="1:15" s="107" customFormat="1" ht="31.2">
      <c r="A164" s="114">
        <v>150</v>
      </c>
      <c r="B164" s="189" t="s">
        <v>206</v>
      </c>
      <c r="C164" s="115">
        <v>70</v>
      </c>
      <c r="D164" s="126">
        <v>12.34</v>
      </c>
      <c r="E164" s="126">
        <v>11.51</v>
      </c>
      <c r="F164" s="126">
        <v>2.35</v>
      </c>
      <c r="G164" s="126">
        <v>157.69999999999999</v>
      </c>
      <c r="H164" s="126">
        <v>7.0000000000000007E-2</v>
      </c>
      <c r="I164" s="126">
        <v>0.2</v>
      </c>
      <c r="J164" s="126">
        <v>0</v>
      </c>
      <c r="K164" s="126">
        <v>0</v>
      </c>
      <c r="L164" s="126">
        <v>30.1</v>
      </c>
      <c r="M164" s="126">
        <v>0</v>
      </c>
      <c r="N164" s="126">
        <v>0</v>
      </c>
      <c r="O164" s="126">
        <v>2</v>
      </c>
    </row>
    <row r="165" spans="1:15" s="107" customFormat="1">
      <c r="A165" s="114">
        <v>294</v>
      </c>
      <c r="B165" s="191" t="s">
        <v>172</v>
      </c>
      <c r="C165" s="110" t="s">
        <v>242</v>
      </c>
      <c r="D165" s="165">
        <v>0.06</v>
      </c>
      <c r="E165" s="165">
        <v>8.9999999999999993E-3</v>
      </c>
      <c r="F165" s="165">
        <v>13.79</v>
      </c>
      <c r="G165" s="165">
        <v>55.46</v>
      </c>
      <c r="H165" s="165">
        <v>0</v>
      </c>
      <c r="I165" s="169">
        <v>1.98</v>
      </c>
      <c r="J165" s="169">
        <v>0</v>
      </c>
      <c r="K165" s="169">
        <v>0</v>
      </c>
      <c r="L165" s="169">
        <v>10.8</v>
      </c>
      <c r="M165" s="165">
        <v>4</v>
      </c>
      <c r="N165" s="165">
        <v>3.6</v>
      </c>
      <c r="O165" s="165">
        <v>0.72</v>
      </c>
    </row>
    <row r="166" spans="1:15" s="107" customFormat="1">
      <c r="A166" s="114" t="s">
        <v>54</v>
      </c>
      <c r="B166" s="189" t="s">
        <v>161</v>
      </c>
      <c r="C166" s="110">
        <v>100</v>
      </c>
      <c r="D166" s="126">
        <v>0.8</v>
      </c>
      <c r="E166" s="126">
        <v>0.2</v>
      </c>
      <c r="F166" s="126">
        <v>7.5</v>
      </c>
      <c r="G166" s="126">
        <v>38</v>
      </c>
      <c r="H166" s="126">
        <v>0.06</v>
      </c>
      <c r="I166" s="126">
        <v>38</v>
      </c>
      <c r="J166" s="126">
        <v>10</v>
      </c>
      <c r="K166" s="126">
        <v>0.2</v>
      </c>
      <c r="L166" s="126">
        <v>35</v>
      </c>
      <c r="M166" s="126">
        <v>17</v>
      </c>
      <c r="N166" s="126">
        <v>11</v>
      </c>
      <c r="O166" s="126">
        <v>0.1</v>
      </c>
    </row>
    <row r="167" spans="1:15" s="107" customFormat="1">
      <c r="A167" s="114" t="s">
        <v>54</v>
      </c>
      <c r="B167" s="189" t="s">
        <v>82</v>
      </c>
      <c r="C167" s="115">
        <v>40</v>
      </c>
      <c r="D167" s="126">
        <v>4.3</v>
      </c>
      <c r="E167" s="126">
        <v>1.8</v>
      </c>
      <c r="F167" s="126">
        <v>17.399999999999999</v>
      </c>
      <c r="G167" s="126">
        <v>109.6</v>
      </c>
      <c r="H167" s="126">
        <v>0.16400000000000001</v>
      </c>
      <c r="I167" s="126">
        <v>0.08</v>
      </c>
      <c r="J167" s="126">
        <v>0</v>
      </c>
      <c r="K167" s="126">
        <v>7.5999999999999998E-2</v>
      </c>
      <c r="L167" s="126">
        <v>50</v>
      </c>
      <c r="M167" s="126">
        <v>51.6</v>
      </c>
      <c r="N167" s="126">
        <v>16.399999999999999</v>
      </c>
      <c r="O167" s="126">
        <v>1.44</v>
      </c>
    </row>
    <row r="168" spans="1:15" s="144" customFormat="1">
      <c r="A168" s="114" t="s">
        <v>56</v>
      </c>
      <c r="B168" s="189" t="s">
        <v>79</v>
      </c>
      <c r="C168" s="115">
        <v>25</v>
      </c>
      <c r="D168" s="126">
        <v>1.9</v>
      </c>
      <c r="E168" s="126">
        <v>0.4</v>
      </c>
      <c r="F168" s="126">
        <v>9.4</v>
      </c>
      <c r="G168" s="126">
        <v>50.2</v>
      </c>
      <c r="H168" s="126">
        <v>0.05</v>
      </c>
      <c r="I168" s="126">
        <v>0</v>
      </c>
      <c r="J168" s="126">
        <v>0</v>
      </c>
      <c r="K168" s="126">
        <v>0.57499999999999996</v>
      </c>
      <c r="L168" s="126">
        <v>8.25</v>
      </c>
      <c r="M168" s="126">
        <v>48.5</v>
      </c>
      <c r="N168" s="126">
        <v>14.25</v>
      </c>
      <c r="O168" s="126">
        <v>1.125</v>
      </c>
    </row>
    <row r="169" spans="1:15" s="144" customFormat="1" ht="16.2">
      <c r="A169" s="109"/>
      <c r="B169" s="28" t="s">
        <v>80</v>
      </c>
      <c r="C169" s="150">
        <f>C163+C164+186+C166+C167+C168</f>
        <v>601</v>
      </c>
      <c r="D169" s="129">
        <f>SUM(D163:D168)</f>
        <v>26.02</v>
      </c>
      <c r="E169" s="129">
        <f t="shared" ref="E169:O169" si="30">SUM(E163:E168)</f>
        <v>20.268999999999998</v>
      </c>
      <c r="F169" s="129">
        <f t="shared" si="30"/>
        <v>92.820000000000022</v>
      </c>
      <c r="G169" s="194">
        <f t="shared" si="30"/>
        <v>594.96</v>
      </c>
      <c r="H169" s="129">
        <f t="shared" si="30"/>
        <v>0.34400000000000003</v>
      </c>
      <c r="I169" s="129">
        <f t="shared" si="30"/>
        <v>40.26</v>
      </c>
      <c r="J169" s="129">
        <f t="shared" si="30"/>
        <v>10</v>
      </c>
      <c r="K169" s="129">
        <f t="shared" si="30"/>
        <v>0.85099999999999998</v>
      </c>
      <c r="L169" s="129">
        <f t="shared" si="30"/>
        <v>148.55000000000001</v>
      </c>
      <c r="M169" s="129">
        <f t="shared" si="30"/>
        <v>121.1</v>
      </c>
      <c r="N169" s="129">
        <f t="shared" si="30"/>
        <v>54.25</v>
      </c>
      <c r="O169" s="129">
        <f t="shared" si="30"/>
        <v>6.2850000000000001</v>
      </c>
    </row>
    <row r="170" spans="1:15" s="107" customFormat="1">
      <c r="A170" s="109"/>
      <c r="B170" s="28" t="s">
        <v>81</v>
      </c>
      <c r="C170" s="113"/>
      <c r="D170" s="134"/>
      <c r="E170" s="134"/>
      <c r="F170" s="134"/>
      <c r="G170" s="134"/>
      <c r="H170" s="134"/>
      <c r="I170" s="134"/>
      <c r="J170" s="134"/>
      <c r="K170" s="134"/>
      <c r="L170" s="134"/>
      <c r="M170" s="134"/>
      <c r="N170" s="134"/>
      <c r="O170" s="134"/>
    </row>
    <row r="171" spans="1:15" s="107" customFormat="1" ht="31.2">
      <c r="A171" s="114">
        <v>142</v>
      </c>
      <c r="B171" s="197" t="s">
        <v>180</v>
      </c>
      <c r="C171" s="115">
        <v>250</v>
      </c>
      <c r="D171" s="126">
        <v>7.11</v>
      </c>
      <c r="E171" s="126">
        <v>20.55</v>
      </c>
      <c r="F171" s="126">
        <v>44.97</v>
      </c>
      <c r="G171" s="126">
        <v>406.27</v>
      </c>
      <c r="H171" s="126">
        <v>0.18</v>
      </c>
      <c r="I171" s="126">
        <v>53.55</v>
      </c>
      <c r="J171" s="126">
        <v>0</v>
      </c>
      <c r="K171" s="126">
        <v>0</v>
      </c>
      <c r="L171" s="126">
        <v>119.09</v>
      </c>
      <c r="M171" s="126">
        <v>0</v>
      </c>
      <c r="N171" s="126">
        <v>0</v>
      </c>
      <c r="O171" s="126">
        <v>4.04</v>
      </c>
    </row>
    <row r="172" spans="1:15" s="107" customFormat="1">
      <c r="A172" s="114" t="s">
        <v>244</v>
      </c>
      <c r="B172" s="189" t="s">
        <v>243</v>
      </c>
      <c r="C172" s="115">
        <v>180</v>
      </c>
      <c r="D172" s="126">
        <v>3.83</v>
      </c>
      <c r="E172" s="126">
        <v>6.79</v>
      </c>
      <c r="F172" s="126">
        <v>31.22</v>
      </c>
      <c r="G172" s="126">
        <v>201.36</v>
      </c>
      <c r="H172" s="126">
        <v>0</v>
      </c>
      <c r="I172" s="126">
        <v>1.2</v>
      </c>
      <c r="J172" s="126">
        <v>0</v>
      </c>
      <c r="K172" s="126">
        <v>0</v>
      </c>
      <c r="L172" s="126">
        <v>21.6</v>
      </c>
      <c r="M172" s="126">
        <v>0</v>
      </c>
      <c r="N172" s="126">
        <v>31.2</v>
      </c>
      <c r="O172" s="126">
        <v>0.6</v>
      </c>
    </row>
    <row r="173" spans="1:15" s="107" customFormat="1" ht="31.2">
      <c r="A173" s="114">
        <v>413</v>
      </c>
      <c r="B173" s="191" t="s">
        <v>204</v>
      </c>
      <c r="C173" s="115">
        <v>100</v>
      </c>
      <c r="D173" s="169">
        <v>2.4900000000000002</v>
      </c>
      <c r="E173" s="169">
        <v>9.6199999999999992</v>
      </c>
      <c r="F173" s="169">
        <v>4.2300000000000004</v>
      </c>
      <c r="G173" s="169">
        <v>106</v>
      </c>
      <c r="H173" s="169">
        <v>0</v>
      </c>
      <c r="I173" s="169">
        <v>2.92</v>
      </c>
      <c r="J173" s="169">
        <v>0</v>
      </c>
      <c r="K173" s="169">
        <v>0</v>
      </c>
      <c r="L173" s="169">
        <v>16.649999999999999</v>
      </c>
      <c r="M173" s="169">
        <v>0</v>
      </c>
      <c r="N173" s="169">
        <v>4.45</v>
      </c>
      <c r="O173" s="169">
        <v>0.92</v>
      </c>
    </row>
    <row r="174" spans="1:15" s="107" customFormat="1">
      <c r="A174" s="114">
        <v>591</v>
      </c>
      <c r="B174" s="189" t="s">
        <v>195</v>
      </c>
      <c r="C174" s="110">
        <v>180</v>
      </c>
      <c r="D174" s="165">
        <v>0</v>
      </c>
      <c r="E174" s="165">
        <v>0</v>
      </c>
      <c r="F174" s="165">
        <v>30.54</v>
      </c>
      <c r="G174" s="165">
        <v>116.1</v>
      </c>
      <c r="H174" s="165">
        <v>0</v>
      </c>
      <c r="I174" s="165">
        <v>0</v>
      </c>
      <c r="J174" s="165">
        <v>0</v>
      </c>
      <c r="K174" s="165">
        <v>0</v>
      </c>
      <c r="L174" s="165">
        <v>0.61</v>
      </c>
      <c r="M174" s="165">
        <v>0</v>
      </c>
      <c r="N174" s="165">
        <v>0</v>
      </c>
      <c r="O174" s="165">
        <v>0.09</v>
      </c>
    </row>
    <row r="175" spans="1:15" s="107" customFormat="1">
      <c r="A175" s="114" t="s">
        <v>54</v>
      </c>
      <c r="B175" s="189" t="s">
        <v>82</v>
      </c>
      <c r="C175" s="115">
        <v>60</v>
      </c>
      <c r="D175" s="126">
        <v>6.4</v>
      </c>
      <c r="E175" s="126">
        <v>2.7</v>
      </c>
      <c r="F175" s="126">
        <v>26.1</v>
      </c>
      <c r="G175" s="126">
        <v>164.4</v>
      </c>
      <c r="H175" s="126">
        <v>0.247</v>
      </c>
      <c r="I175" s="126">
        <v>0.12</v>
      </c>
      <c r="J175" s="126">
        <v>0</v>
      </c>
      <c r="K175" s="126">
        <v>0.114</v>
      </c>
      <c r="L175" s="126">
        <v>75</v>
      </c>
      <c r="M175" s="126">
        <v>77.400000000000006</v>
      </c>
      <c r="N175" s="126">
        <v>24.6</v>
      </c>
      <c r="O175" s="126">
        <v>2.16</v>
      </c>
    </row>
    <row r="176" spans="1:15" s="107" customFormat="1">
      <c r="A176" s="114" t="s">
        <v>56</v>
      </c>
      <c r="B176" s="189" t="s">
        <v>79</v>
      </c>
      <c r="C176" s="115">
        <v>30</v>
      </c>
      <c r="D176" s="126">
        <v>2.2999999999999998</v>
      </c>
      <c r="E176" s="126">
        <v>0.4</v>
      </c>
      <c r="F176" s="126">
        <v>11.3</v>
      </c>
      <c r="G176" s="126">
        <v>60.3</v>
      </c>
      <c r="H176" s="126">
        <v>0.06</v>
      </c>
      <c r="I176" s="126">
        <v>0</v>
      </c>
      <c r="J176" s="126">
        <v>0</v>
      </c>
      <c r="K176" s="126">
        <v>0.69</v>
      </c>
      <c r="L176" s="126">
        <v>9.9</v>
      </c>
      <c r="M176" s="126">
        <v>58.2</v>
      </c>
      <c r="N176" s="126">
        <v>17.100000000000001</v>
      </c>
      <c r="O176" s="126">
        <v>1.35</v>
      </c>
    </row>
    <row r="177" spans="1:15" s="107" customFormat="1">
      <c r="A177" s="109" t="s">
        <v>54</v>
      </c>
      <c r="B177" s="189" t="s">
        <v>141</v>
      </c>
      <c r="C177" s="110">
        <v>200</v>
      </c>
      <c r="D177" s="112">
        <v>1.8</v>
      </c>
      <c r="E177" s="112">
        <v>0.4</v>
      </c>
      <c r="F177" s="112">
        <v>16.2</v>
      </c>
      <c r="G177" s="112">
        <v>86</v>
      </c>
      <c r="H177" s="112">
        <v>0.08</v>
      </c>
      <c r="I177" s="112">
        <v>120</v>
      </c>
      <c r="J177" s="112">
        <v>16</v>
      </c>
      <c r="K177" s="112">
        <v>0.4</v>
      </c>
      <c r="L177" s="112">
        <v>68</v>
      </c>
      <c r="M177" s="112">
        <v>46</v>
      </c>
      <c r="N177" s="112">
        <v>26</v>
      </c>
      <c r="O177" s="112">
        <v>0.6</v>
      </c>
    </row>
    <row r="178" spans="1:15" s="107" customFormat="1">
      <c r="A178" s="109"/>
      <c r="B178" s="28" t="s">
        <v>84</v>
      </c>
      <c r="C178" s="152">
        <f>C177+C176+C175+C174+C173+C172+C171</f>
        <v>1000</v>
      </c>
      <c r="D178" s="198">
        <f t="shared" ref="D178:F178" si="31">D171+D172+D173+D174+D175+D176+D177</f>
        <v>23.930000000000003</v>
      </c>
      <c r="E178" s="198">
        <f t="shared" si="31"/>
        <v>40.46</v>
      </c>
      <c r="F178" s="198">
        <f t="shared" si="31"/>
        <v>164.56</v>
      </c>
      <c r="G178" s="199">
        <f>G171+G172+G173+G174+G175+G176+G177</f>
        <v>1140.43</v>
      </c>
      <c r="H178" s="198">
        <f t="shared" ref="H178" si="32">H171+H172+H173+H174+H175+H176+H177</f>
        <v>0.56699999999999995</v>
      </c>
      <c r="I178" s="198">
        <f t="shared" ref="I178" si="33">I171+I172+I173+I174+I175+I176+I177</f>
        <v>177.79</v>
      </c>
      <c r="J178" s="198">
        <f t="shared" ref="J178:K178" si="34">J171+J172+J173+J174+J175+J176+J177</f>
        <v>16</v>
      </c>
      <c r="K178" s="198">
        <f t="shared" si="34"/>
        <v>1.204</v>
      </c>
      <c r="L178" s="198">
        <f t="shared" ref="L178" si="35">L171+L172+L173+L174+L175+L176+L177</f>
        <v>310.85000000000002</v>
      </c>
      <c r="M178" s="198">
        <f t="shared" ref="M178" si="36">M171+M172+M173+M174+M175+M176+M177</f>
        <v>181.60000000000002</v>
      </c>
      <c r="N178" s="198">
        <f t="shared" ref="N178:O178" si="37">N171+N172+N173+N174+N175+N176+N177</f>
        <v>103.35</v>
      </c>
      <c r="O178" s="198">
        <f t="shared" si="37"/>
        <v>9.76</v>
      </c>
    </row>
    <row r="179" spans="1:15" s="107" customFormat="1">
      <c r="A179" s="109"/>
      <c r="B179" s="28" t="s">
        <v>139</v>
      </c>
      <c r="C179" s="110"/>
      <c r="D179" s="129"/>
      <c r="E179" s="129"/>
      <c r="F179" s="129"/>
      <c r="G179" s="129"/>
      <c r="H179" s="129"/>
      <c r="I179" s="129"/>
      <c r="J179" s="129"/>
      <c r="K179" s="129"/>
      <c r="L179" s="129"/>
      <c r="M179" s="129"/>
      <c r="N179" s="129"/>
      <c r="O179" s="129"/>
    </row>
    <row r="180" spans="1:15" s="107" customFormat="1">
      <c r="A180" s="114" t="s">
        <v>191</v>
      </c>
      <c r="B180" s="189" t="s">
        <v>154</v>
      </c>
      <c r="C180" s="110">
        <v>200</v>
      </c>
      <c r="D180" s="112">
        <v>5.6</v>
      </c>
      <c r="E180" s="112">
        <v>6.38</v>
      </c>
      <c r="F180" s="112">
        <v>8.18</v>
      </c>
      <c r="G180" s="128">
        <v>112.24</v>
      </c>
      <c r="H180" s="112">
        <v>0.08</v>
      </c>
      <c r="I180" s="112">
        <v>1.4</v>
      </c>
      <c r="J180" s="112">
        <v>40</v>
      </c>
      <c r="K180" s="112">
        <v>0</v>
      </c>
      <c r="L180" s="112">
        <v>240</v>
      </c>
      <c r="M180" s="112">
        <v>180</v>
      </c>
      <c r="N180" s="112">
        <v>28</v>
      </c>
      <c r="O180" s="112">
        <v>0.2</v>
      </c>
    </row>
    <row r="181" spans="1:15" s="107" customFormat="1">
      <c r="A181" s="114" t="s">
        <v>54</v>
      </c>
      <c r="B181" s="189" t="s">
        <v>209</v>
      </c>
      <c r="C181" s="119">
        <v>100</v>
      </c>
      <c r="D181" s="137">
        <v>9.6</v>
      </c>
      <c r="E181" s="137">
        <v>7.9</v>
      </c>
      <c r="F181" s="137">
        <v>35.799999999999997</v>
      </c>
      <c r="G181" s="137">
        <v>244.1</v>
      </c>
      <c r="H181" s="137">
        <v>0.05</v>
      </c>
      <c r="I181" s="137">
        <v>7.0000000000000007E-2</v>
      </c>
      <c r="J181" s="137">
        <v>90</v>
      </c>
      <c r="K181" s="137">
        <v>1</v>
      </c>
      <c r="L181" s="137">
        <v>60.9</v>
      </c>
      <c r="M181" s="137">
        <v>101.9</v>
      </c>
      <c r="N181" s="137">
        <v>11.6</v>
      </c>
      <c r="O181" s="137">
        <v>0.8</v>
      </c>
    </row>
    <row r="182" spans="1:15" s="107" customFormat="1">
      <c r="A182" s="114" t="s">
        <v>54</v>
      </c>
      <c r="B182" s="191" t="s">
        <v>145</v>
      </c>
      <c r="C182" s="110">
        <v>120</v>
      </c>
      <c r="D182" s="126">
        <v>0.3</v>
      </c>
      <c r="E182" s="126">
        <v>0.2</v>
      </c>
      <c r="F182" s="126">
        <v>13.7</v>
      </c>
      <c r="G182" s="126">
        <v>62.4</v>
      </c>
      <c r="H182" s="126">
        <v>0.02</v>
      </c>
      <c r="I182" s="126">
        <v>5.52</v>
      </c>
      <c r="J182" s="126">
        <v>3.6</v>
      </c>
      <c r="K182" s="126">
        <v>0.216</v>
      </c>
      <c r="L182" s="126">
        <v>7.2</v>
      </c>
      <c r="M182" s="126">
        <v>13.2</v>
      </c>
      <c r="N182" s="126">
        <v>6</v>
      </c>
      <c r="O182" s="126">
        <v>0.14399999999999999</v>
      </c>
    </row>
    <row r="183" spans="1:15" s="107" customFormat="1" ht="16.2">
      <c r="A183" s="109"/>
      <c r="B183" s="28" t="s">
        <v>142</v>
      </c>
      <c r="C183" s="149">
        <f>C180+C181+C182</f>
        <v>420</v>
      </c>
      <c r="D183" s="122">
        <f t="shared" ref="D183:O183" si="38">D180+D181+D182</f>
        <v>15.5</v>
      </c>
      <c r="E183" s="122">
        <f t="shared" si="38"/>
        <v>14.48</v>
      </c>
      <c r="F183" s="122">
        <f t="shared" si="38"/>
        <v>57.679999999999993</v>
      </c>
      <c r="G183" s="122">
        <f t="shared" si="38"/>
        <v>418.73999999999995</v>
      </c>
      <c r="H183" s="122">
        <f t="shared" si="38"/>
        <v>0.15</v>
      </c>
      <c r="I183" s="122">
        <f t="shared" si="38"/>
        <v>6.9899999999999993</v>
      </c>
      <c r="J183" s="122">
        <f t="shared" si="38"/>
        <v>133.6</v>
      </c>
      <c r="K183" s="122">
        <f t="shared" si="38"/>
        <v>1.216</v>
      </c>
      <c r="L183" s="122">
        <f t="shared" si="38"/>
        <v>308.09999999999997</v>
      </c>
      <c r="M183" s="122">
        <f t="shared" si="38"/>
        <v>295.09999999999997</v>
      </c>
      <c r="N183" s="122">
        <f t="shared" si="38"/>
        <v>45.6</v>
      </c>
      <c r="O183" s="122">
        <f t="shared" si="38"/>
        <v>1.1439999999999999</v>
      </c>
    </row>
    <row r="184" spans="1:15" s="107" customFormat="1" ht="16.2">
      <c r="A184" s="109"/>
      <c r="B184" s="28" t="s">
        <v>174</v>
      </c>
      <c r="C184" s="119">
        <f>C183+C178+C169</f>
        <v>2021</v>
      </c>
      <c r="D184" s="131">
        <f t="shared" ref="D184:O184" si="39">SUM(D169+D178+D183)</f>
        <v>65.45</v>
      </c>
      <c r="E184" s="131">
        <f t="shared" si="39"/>
        <v>75.209000000000003</v>
      </c>
      <c r="F184" s="131">
        <f t="shared" si="39"/>
        <v>315.06</v>
      </c>
      <c r="G184" s="131">
        <f t="shared" si="39"/>
        <v>2154.13</v>
      </c>
      <c r="H184" s="131">
        <f t="shared" si="39"/>
        <v>1.0609999999999999</v>
      </c>
      <c r="I184" s="131">
        <f t="shared" si="39"/>
        <v>225.04</v>
      </c>
      <c r="J184" s="131">
        <f t="shared" si="39"/>
        <v>159.6</v>
      </c>
      <c r="K184" s="131">
        <f t="shared" si="39"/>
        <v>3.2709999999999999</v>
      </c>
      <c r="L184" s="131">
        <f t="shared" si="39"/>
        <v>767.5</v>
      </c>
      <c r="M184" s="131">
        <f t="shared" si="39"/>
        <v>597.79999999999995</v>
      </c>
      <c r="N184" s="131">
        <f t="shared" si="39"/>
        <v>203.2</v>
      </c>
      <c r="O184" s="131">
        <f t="shared" si="39"/>
        <v>17.189</v>
      </c>
    </row>
    <row r="185" spans="1:15">
      <c r="A185" s="216" t="s">
        <v>236</v>
      </c>
      <c r="B185" s="217"/>
      <c r="C185" s="217"/>
      <c r="D185" s="217"/>
      <c r="E185" s="217"/>
      <c r="F185" s="217"/>
      <c r="G185" s="217"/>
      <c r="H185" s="217"/>
      <c r="I185" s="217"/>
      <c r="J185" s="217"/>
      <c r="K185" s="217"/>
      <c r="L185" s="217"/>
      <c r="M185" s="217"/>
      <c r="N185" s="217"/>
      <c r="O185" s="218"/>
    </row>
    <row r="186" spans="1:15" s="107" customFormat="1">
      <c r="A186" s="225" t="s">
        <v>70</v>
      </c>
      <c r="B186" s="227" t="s">
        <v>71</v>
      </c>
      <c r="C186" s="225" t="s">
        <v>62</v>
      </c>
      <c r="D186" s="234" t="s">
        <v>72</v>
      </c>
      <c r="E186" s="235"/>
      <c r="F186" s="236"/>
      <c r="G186" s="127" t="s">
        <v>73</v>
      </c>
      <c r="H186" s="127"/>
      <c r="I186" s="234" t="s">
        <v>190</v>
      </c>
      <c r="J186" s="235"/>
      <c r="K186" s="235"/>
      <c r="L186" s="235"/>
      <c r="M186" s="235"/>
      <c r="N186" s="235"/>
      <c r="O186" s="236"/>
    </row>
    <row r="187" spans="1:15">
      <c r="A187" s="226"/>
      <c r="B187" s="228"/>
      <c r="C187" s="226"/>
      <c r="D187" s="127" t="s">
        <v>16</v>
      </c>
      <c r="E187" s="127" t="s">
        <v>17</v>
      </c>
      <c r="F187" s="127" t="s">
        <v>18</v>
      </c>
      <c r="G187" s="127" t="s">
        <v>74</v>
      </c>
      <c r="H187" s="127" t="s">
        <v>75</v>
      </c>
      <c r="I187" s="127" t="s">
        <v>20</v>
      </c>
      <c r="J187" s="127" t="s">
        <v>21</v>
      </c>
      <c r="K187" s="127" t="s">
        <v>76</v>
      </c>
      <c r="L187" s="127" t="s">
        <v>77</v>
      </c>
      <c r="M187" s="127" t="s">
        <v>23</v>
      </c>
      <c r="N187" s="127" t="s">
        <v>24</v>
      </c>
      <c r="O187" s="127" t="s">
        <v>25</v>
      </c>
    </row>
    <row r="188" spans="1:15" s="107" customFormat="1">
      <c r="A188" s="109"/>
      <c r="B188" s="28" t="s">
        <v>78</v>
      </c>
      <c r="C188" s="28"/>
      <c r="D188" s="127"/>
      <c r="E188" s="127"/>
      <c r="F188" s="127"/>
      <c r="G188" s="127"/>
      <c r="H188" s="127"/>
      <c r="I188" s="127"/>
      <c r="J188" s="127"/>
      <c r="K188" s="127"/>
      <c r="L188" s="127"/>
      <c r="M188" s="127"/>
      <c r="N188" s="127"/>
      <c r="O188" s="127"/>
    </row>
    <row r="189" spans="1:15" ht="31.2">
      <c r="A189" s="114">
        <v>265</v>
      </c>
      <c r="B189" s="189" t="s">
        <v>166</v>
      </c>
      <c r="C189" s="110" t="s">
        <v>131</v>
      </c>
      <c r="D189" s="165">
        <v>29.08</v>
      </c>
      <c r="E189" s="165">
        <v>21</v>
      </c>
      <c r="F189" s="165">
        <v>37.200000000000003</v>
      </c>
      <c r="G189" s="165">
        <v>448.8</v>
      </c>
      <c r="H189" s="165">
        <v>0.1</v>
      </c>
      <c r="I189" s="165">
        <v>1</v>
      </c>
      <c r="J189" s="165">
        <v>40</v>
      </c>
      <c r="K189" s="165">
        <v>0</v>
      </c>
      <c r="L189" s="165">
        <v>329.08</v>
      </c>
      <c r="M189" s="165">
        <v>166.67</v>
      </c>
      <c r="N189" s="165">
        <v>46.67</v>
      </c>
      <c r="O189" s="165">
        <v>1.1000000000000001</v>
      </c>
    </row>
    <row r="190" spans="1:15" s="107" customFormat="1">
      <c r="A190" s="114" t="s">
        <v>193</v>
      </c>
      <c r="B190" s="189" t="s">
        <v>153</v>
      </c>
      <c r="C190" s="110">
        <v>30</v>
      </c>
      <c r="D190" s="126">
        <v>6.9</v>
      </c>
      <c r="E190" s="126">
        <v>8.8800000000000008</v>
      </c>
      <c r="F190" s="126">
        <v>0</v>
      </c>
      <c r="G190" s="126">
        <v>109.1</v>
      </c>
      <c r="H190" s="126">
        <v>0</v>
      </c>
      <c r="I190" s="126">
        <v>0.38</v>
      </c>
      <c r="J190" s="126">
        <v>104</v>
      </c>
      <c r="K190" s="126">
        <v>0</v>
      </c>
      <c r="L190" s="126">
        <v>499</v>
      </c>
      <c r="M190" s="126">
        <v>30</v>
      </c>
      <c r="N190" s="126">
        <v>28.02</v>
      </c>
      <c r="O190" s="126">
        <v>0.38</v>
      </c>
    </row>
    <row r="191" spans="1:15">
      <c r="A191" s="114">
        <v>642</v>
      </c>
      <c r="B191" s="189" t="s">
        <v>151</v>
      </c>
      <c r="C191" s="110">
        <v>180</v>
      </c>
      <c r="D191" s="165">
        <v>4.05</v>
      </c>
      <c r="E191" s="165">
        <v>6.03</v>
      </c>
      <c r="F191" s="165">
        <v>14.7</v>
      </c>
      <c r="G191" s="165">
        <v>128.30000000000001</v>
      </c>
      <c r="H191" s="165">
        <v>0</v>
      </c>
      <c r="I191" s="165">
        <v>1.35</v>
      </c>
      <c r="J191" s="165">
        <v>0</v>
      </c>
      <c r="K191" s="165">
        <v>0</v>
      </c>
      <c r="L191" s="165">
        <v>167</v>
      </c>
      <c r="M191" s="165">
        <v>0</v>
      </c>
      <c r="N191" s="165">
        <v>21.87</v>
      </c>
      <c r="O191" s="165">
        <v>0.46</v>
      </c>
    </row>
    <row r="192" spans="1:15" ht="31.2">
      <c r="A192" s="114" t="s">
        <v>191</v>
      </c>
      <c r="B192" s="189" t="s">
        <v>207</v>
      </c>
      <c r="C192" s="110">
        <v>100</v>
      </c>
      <c r="D192" s="165">
        <v>2.8</v>
      </c>
      <c r="E192" s="165">
        <v>3.2</v>
      </c>
      <c r="F192" s="165">
        <v>4.0999999999999996</v>
      </c>
      <c r="G192" s="167">
        <v>59</v>
      </c>
      <c r="H192" s="165">
        <v>0</v>
      </c>
      <c r="I192" s="165">
        <v>0.7</v>
      </c>
      <c r="J192" s="165">
        <v>40</v>
      </c>
      <c r="K192" s="165">
        <v>0</v>
      </c>
      <c r="L192" s="165">
        <v>120</v>
      </c>
      <c r="M192" s="165">
        <v>180</v>
      </c>
      <c r="N192" s="165">
        <v>114</v>
      </c>
      <c r="O192" s="165">
        <v>0.1</v>
      </c>
    </row>
    <row r="193" spans="1:15" s="107" customFormat="1">
      <c r="A193" s="114" t="s">
        <v>54</v>
      </c>
      <c r="B193" s="189" t="s">
        <v>82</v>
      </c>
      <c r="C193" s="115">
        <v>40</v>
      </c>
      <c r="D193" s="126">
        <v>4.3</v>
      </c>
      <c r="E193" s="126">
        <v>1.8</v>
      </c>
      <c r="F193" s="126">
        <v>17.399999999999999</v>
      </c>
      <c r="G193" s="126">
        <v>109.6</v>
      </c>
      <c r="H193" s="126">
        <v>0.16400000000000001</v>
      </c>
      <c r="I193" s="126">
        <v>0.08</v>
      </c>
      <c r="J193" s="126">
        <v>0</v>
      </c>
      <c r="K193" s="126">
        <v>7.5999999999999998E-2</v>
      </c>
      <c r="L193" s="126">
        <v>50</v>
      </c>
      <c r="M193" s="126">
        <v>51.6</v>
      </c>
      <c r="N193" s="126">
        <v>16.399999999999999</v>
      </c>
      <c r="O193" s="126">
        <v>1.44</v>
      </c>
    </row>
    <row r="194" spans="1:15" ht="16.2">
      <c r="A194" s="109"/>
      <c r="B194" s="28" t="s">
        <v>80</v>
      </c>
      <c r="C194" s="149">
        <f>C193+C192+C191+C190+230</f>
        <v>580</v>
      </c>
      <c r="D194" s="129">
        <f>SUM(D189:D193)</f>
        <v>47.129999999999988</v>
      </c>
      <c r="E194" s="129">
        <f t="shared" ref="E194:O194" si="40">SUM(E189:E193)</f>
        <v>40.910000000000004</v>
      </c>
      <c r="F194" s="129">
        <f t="shared" si="40"/>
        <v>73.400000000000006</v>
      </c>
      <c r="G194" s="194">
        <f>SUM(G189:G193)</f>
        <v>854.80000000000007</v>
      </c>
      <c r="H194" s="129">
        <f t="shared" si="40"/>
        <v>0.26400000000000001</v>
      </c>
      <c r="I194" s="129">
        <f t="shared" si="40"/>
        <v>3.51</v>
      </c>
      <c r="J194" s="129">
        <f t="shared" si="40"/>
        <v>184</v>
      </c>
      <c r="K194" s="129">
        <f t="shared" si="40"/>
        <v>7.5999999999999998E-2</v>
      </c>
      <c r="L194" s="129">
        <f t="shared" si="40"/>
        <v>1165.08</v>
      </c>
      <c r="M194" s="129">
        <f t="shared" si="40"/>
        <v>428.27</v>
      </c>
      <c r="N194" s="129">
        <f t="shared" si="40"/>
        <v>226.96</v>
      </c>
      <c r="O194" s="129">
        <f t="shared" si="40"/>
        <v>3.48</v>
      </c>
    </row>
    <row r="195" spans="1:15">
      <c r="A195" s="109"/>
      <c r="B195" s="28" t="s">
        <v>81</v>
      </c>
      <c r="C195" s="119"/>
      <c r="D195" s="134"/>
      <c r="E195" s="134"/>
      <c r="F195" s="134"/>
      <c r="G195" s="134"/>
      <c r="H195" s="134"/>
      <c r="I195" s="134"/>
      <c r="J195" s="134"/>
      <c r="K195" s="134"/>
      <c r="L195" s="134"/>
      <c r="M195" s="134"/>
      <c r="N195" s="134"/>
      <c r="O195" s="134"/>
    </row>
    <row r="196" spans="1:15" ht="31.2">
      <c r="A196" s="114">
        <v>46</v>
      </c>
      <c r="B196" s="189" t="s">
        <v>106</v>
      </c>
      <c r="C196" s="115">
        <v>250</v>
      </c>
      <c r="D196" s="126">
        <v>3.75</v>
      </c>
      <c r="E196" s="126">
        <v>3.29</v>
      </c>
      <c r="F196" s="126">
        <v>16.84</v>
      </c>
      <c r="G196" s="126">
        <v>111.94</v>
      </c>
      <c r="H196" s="126">
        <v>0.42</v>
      </c>
      <c r="I196" s="126">
        <v>13.63</v>
      </c>
      <c r="J196" s="126">
        <v>19.8</v>
      </c>
      <c r="K196" s="126">
        <v>0</v>
      </c>
      <c r="L196" s="126">
        <v>28.09</v>
      </c>
      <c r="M196" s="126">
        <v>117.31</v>
      </c>
      <c r="N196" s="126">
        <v>14.75</v>
      </c>
      <c r="O196" s="126">
        <v>1.52</v>
      </c>
    </row>
    <row r="197" spans="1:15" s="107" customFormat="1" ht="31.2">
      <c r="A197" s="114">
        <v>413</v>
      </c>
      <c r="B197" s="191" t="s">
        <v>163</v>
      </c>
      <c r="C197" s="115" t="s">
        <v>67</v>
      </c>
      <c r="D197" s="126">
        <v>12.04</v>
      </c>
      <c r="E197" s="126">
        <v>18.2</v>
      </c>
      <c r="F197" s="126">
        <v>5.0199999999999996</v>
      </c>
      <c r="G197" s="126">
        <v>256.89999999999998</v>
      </c>
      <c r="H197" s="126">
        <v>0</v>
      </c>
      <c r="I197" s="126">
        <v>0</v>
      </c>
      <c r="J197" s="126">
        <v>0</v>
      </c>
      <c r="K197" s="126">
        <v>0</v>
      </c>
      <c r="L197" s="126">
        <v>32.380000000000003</v>
      </c>
      <c r="M197" s="126">
        <v>0</v>
      </c>
      <c r="N197" s="126">
        <v>87.92</v>
      </c>
      <c r="O197" s="126">
        <v>2.1</v>
      </c>
    </row>
    <row r="198" spans="1:15" s="107" customFormat="1">
      <c r="A198" s="114">
        <v>482</v>
      </c>
      <c r="B198" s="189" t="s">
        <v>168</v>
      </c>
      <c r="C198" s="115">
        <v>180</v>
      </c>
      <c r="D198" s="165">
        <v>3.6</v>
      </c>
      <c r="E198" s="165">
        <v>16.559999999999999</v>
      </c>
      <c r="F198" s="165">
        <v>5.94</v>
      </c>
      <c r="G198" s="165">
        <v>135.6</v>
      </c>
      <c r="H198" s="165">
        <v>0</v>
      </c>
      <c r="I198" s="165">
        <v>30.6</v>
      </c>
      <c r="J198" s="165">
        <v>0</v>
      </c>
      <c r="K198" s="165">
        <v>0</v>
      </c>
      <c r="L198" s="165">
        <v>104.4</v>
      </c>
      <c r="M198" s="165">
        <v>0</v>
      </c>
      <c r="N198" s="165">
        <v>35.11</v>
      </c>
      <c r="O198" s="165">
        <v>1.45</v>
      </c>
    </row>
    <row r="199" spans="1:15">
      <c r="A199" s="114" t="s">
        <v>56</v>
      </c>
      <c r="B199" s="192" t="s">
        <v>136</v>
      </c>
      <c r="C199" s="110">
        <v>180</v>
      </c>
      <c r="D199" s="165">
        <v>1.04</v>
      </c>
      <c r="E199" s="165">
        <v>0</v>
      </c>
      <c r="F199" s="165">
        <v>22.96</v>
      </c>
      <c r="G199" s="165">
        <v>94.68</v>
      </c>
      <c r="H199" s="165">
        <v>3.5999999999999997E-2</v>
      </c>
      <c r="I199" s="165">
        <v>19.940000000000001</v>
      </c>
      <c r="J199" s="165">
        <v>0</v>
      </c>
      <c r="K199" s="165">
        <v>0</v>
      </c>
      <c r="L199" s="165">
        <v>23.4</v>
      </c>
      <c r="M199" s="165">
        <v>0</v>
      </c>
      <c r="N199" s="165">
        <v>0</v>
      </c>
      <c r="O199" s="165">
        <v>0.37</v>
      </c>
    </row>
    <row r="200" spans="1:15">
      <c r="A200" s="114" t="s">
        <v>54</v>
      </c>
      <c r="B200" s="189" t="s">
        <v>82</v>
      </c>
      <c r="C200" s="115">
        <v>60</v>
      </c>
      <c r="D200" s="126">
        <v>6.4</v>
      </c>
      <c r="E200" s="126">
        <v>2.7</v>
      </c>
      <c r="F200" s="126">
        <v>26.1</v>
      </c>
      <c r="G200" s="126">
        <v>164.4</v>
      </c>
      <c r="H200" s="126">
        <v>0.247</v>
      </c>
      <c r="I200" s="126">
        <v>0.12</v>
      </c>
      <c r="J200" s="126">
        <v>0</v>
      </c>
      <c r="K200" s="126">
        <v>0.114</v>
      </c>
      <c r="L200" s="126">
        <v>75</v>
      </c>
      <c r="M200" s="126">
        <v>77.400000000000006</v>
      </c>
      <c r="N200" s="126">
        <v>24.6</v>
      </c>
      <c r="O200" s="126">
        <v>2.16</v>
      </c>
    </row>
    <row r="201" spans="1:15">
      <c r="A201" s="114" t="s">
        <v>54</v>
      </c>
      <c r="B201" s="189" t="s">
        <v>79</v>
      </c>
      <c r="C201" s="115">
        <v>30</v>
      </c>
      <c r="D201" s="126">
        <v>2.2999999999999998</v>
      </c>
      <c r="E201" s="126">
        <v>0.4</v>
      </c>
      <c r="F201" s="126">
        <v>11.3</v>
      </c>
      <c r="G201" s="126">
        <v>60.3</v>
      </c>
      <c r="H201" s="126">
        <v>0.06</v>
      </c>
      <c r="I201" s="126">
        <v>0</v>
      </c>
      <c r="J201" s="126">
        <v>0</v>
      </c>
      <c r="K201" s="126">
        <v>0.69</v>
      </c>
      <c r="L201" s="126">
        <v>9.9</v>
      </c>
      <c r="M201" s="126">
        <v>58.2</v>
      </c>
      <c r="N201" s="126">
        <v>17.100000000000001</v>
      </c>
      <c r="O201" s="126">
        <v>1.35</v>
      </c>
    </row>
    <row r="202" spans="1:15" ht="16.2">
      <c r="A202" s="109"/>
      <c r="B202" s="28" t="s">
        <v>84</v>
      </c>
      <c r="C202" s="150">
        <f>C196+150+C198+C199+C200+C201</f>
        <v>850</v>
      </c>
      <c r="D202" s="129">
        <f>SUM(D196:D201)</f>
        <v>29.13</v>
      </c>
      <c r="E202" s="129">
        <f t="shared" ref="E202:O202" si="41">SUM(E196:E201)</f>
        <v>41.15</v>
      </c>
      <c r="F202" s="129">
        <f t="shared" si="41"/>
        <v>88.160000000000011</v>
      </c>
      <c r="G202" s="194">
        <f t="shared" si="41"/>
        <v>823.81999999999982</v>
      </c>
      <c r="H202" s="129">
        <f t="shared" si="41"/>
        <v>0.7629999999999999</v>
      </c>
      <c r="I202" s="129">
        <f t="shared" si="41"/>
        <v>64.290000000000006</v>
      </c>
      <c r="J202" s="129">
        <f t="shared" si="41"/>
        <v>19.8</v>
      </c>
      <c r="K202" s="129">
        <f t="shared" si="41"/>
        <v>0.80399999999999994</v>
      </c>
      <c r="L202" s="129">
        <f t="shared" si="41"/>
        <v>273.16999999999996</v>
      </c>
      <c r="M202" s="129">
        <f t="shared" si="41"/>
        <v>252.91000000000003</v>
      </c>
      <c r="N202" s="129">
        <f t="shared" si="41"/>
        <v>179.48</v>
      </c>
      <c r="O202" s="129">
        <f t="shared" si="41"/>
        <v>8.9500000000000011</v>
      </c>
    </row>
    <row r="203" spans="1:15">
      <c r="A203" s="109"/>
      <c r="B203" s="28" t="s">
        <v>139</v>
      </c>
      <c r="C203" s="119"/>
      <c r="D203" s="129"/>
      <c r="E203" s="129"/>
      <c r="F203" s="129"/>
      <c r="G203" s="129"/>
      <c r="H203" s="129"/>
      <c r="I203" s="129"/>
      <c r="J203" s="129"/>
      <c r="K203" s="129"/>
      <c r="L203" s="129"/>
      <c r="M203" s="129"/>
      <c r="N203" s="129"/>
      <c r="O203" s="129"/>
    </row>
    <row r="204" spans="1:15">
      <c r="A204" s="114">
        <v>385</v>
      </c>
      <c r="B204" s="189" t="s">
        <v>143</v>
      </c>
      <c r="C204" s="119">
        <v>200</v>
      </c>
      <c r="D204" s="135">
        <v>5.6</v>
      </c>
      <c r="E204" s="135">
        <v>6.4</v>
      </c>
      <c r="F204" s="135">
        <v>9.4</v>
      </c>
      <c r="G204" s="135">
        <v>116</v>
      </c>
      <c r="H204" s="135">
        <v>0.08</v>
      </c>
      <c r="I204" s="135">
        <v>2.6</v>
      </c>
      <c r="J204" s="135">
        <v>0.06</v>
      </c>
      <c r="K204" s="135">
        <v>0.3</v>
      </c>
      <c r="L204" s="135">
        <v>240</v>
      </c>
      <c r="M204" s="135">
        <v>180</v>
      </c>
      <c r="N204" s="135">
        <v>28</v>
      </c>
      <c r="O204" s="135">
        <v>0.12</v>
      </c>
    </row>
    <row r="205" spans="1:15">
      <c r="A205" s="114" t="s">
        <v>54</v>
      </c>
      <c r="B205" s="189" t="s">
        <v>181</v>
      </c>
      <c r="C205" s="119">
        <v>100</v>
      </c>
      <c r="D205" s="137">
        <v>6.6</v>
      </c>
      <c r="E205" s="137">
        <v>14.36</v>
      </c>
      <c r="F205" s="137">
        <v>41.13</v>
      </c>
      <c r="G205" s="137">
        <v>320</v>
      </c>
      <c r="H205" s="137">
        <v>0.16</v>
      </c>
      <c r="I205" s="137">
        <v>0.04</v>
      </c>
      <c r="J205" s="137">
        <v>0</v>
      </c>
      <c r="K205" s="137">
        <v>4.71</v>
      </c>
      <c r="L205" s="137">
        <v>21.3</v>
      </c>
      <c r="M205" s="137">
        <v>76.8</v>
      </c>
      <c r="N205" s="137">
        <v>28.2</v>
      </c>
      <c r="O205" s="137">
        <v>1.39</v>
      </c>
    </row>
    <row r="206" spans="1:15" ht="31.2">
      <c r="A206" s="109" t="s">
        <v>54</v>
      </c>
      <c r="B206" s="189" t="s">
        <v>202</v>
      </c>
      <c r="C206" s="119">
        <v>17</v>
      </c>
      <c r="D206" s="112">
        <v>0.7</v>
      </c>
      <c r="E206" s="112">
        <v>4.5</v>
      </c>
      <c r="F206" s="112">
        <v>10.1</v>
      </c>
      <c r="G206" s="112">
        <v>83.5</v>
      </c>
      <c r="H206" s="112">
        <v>5.0000000000000001E-3</v>
      </c>
      <c r="I206" s="112">
        <v>0</v>
      </c>
      <c r="J206" s="112">
        <v>0</v>
      </c>
      <c r="K206" s="112">
        <v>0.39100000000000001</v>
      </c>
      <c r="L206" s="112">
        <v>4.76</v>
      </c>
      <c r="M206" s="112">
        <v>16.2</v>
      </c>
      <c r="N206" s="112">
        <v>16.829999999999998</v>
      </c>
      <c r="O206" s="112">
        <v>0.51</v>
      </c>
    </row>
    <row r="207" spans="1:15" s="107" customFormat="1" ht="16.2">
      <c r="A207" s="109"/>
      <c r="B207" s="28" t="s">
        <v>142</v>
      </c>
      <c r="C207" s="150">
        <f>C204+C205+C206</f>
        <v>317</v>
      </c>
      <c r="D207" s="129">
        <f t="shared" ref="D207:O207" si="42">SUM(D204:D206)</f>
        <v>12.899999999999999</v>
      </c>
      <c r="E207" s="129">
        <f t="shared" si="42"/>
        <v>25.259999999999998</v>
      </c>
      <c r="F207" s="129">
        <f t="shared" si="42"/>
        <v>60.63</v>
      </c>
      <c r="G207" s="129">
        <f t="shared" si="42"/>
        <v>519.5</v>
      </c>
      <c r="H207" s="129">
        <f t="shared" si="42"/>
        <v>0.245</v>
      </c>
      <c r="I207" s="129">
        <f t="shared" si="42"/>
        <v>2.64</v>
      </c>
      <c r="J207" s="129">
        <f t="shared" si="42"/>
        <v>0.06</v>
      </c>
      <c r="K207" s="129">
        <f t="shared" si="42"/>
        <v>5.4009999999999998</v>
      </c>
      <c r="L207" s="129">
        <f t="shared" si="42"/>
        <v>266.06</v>
      </c>
      <c r="M207" s="129">
        <f t="shared" si="42"/>
        <v>273</v>
      </c>
      <c r="N207" s="129">
        <f t="shared" si="42"/>
        <v>73.03</v>
      </c>
      <c r="O207" s="129">
        <f t="shared" si="42"/>
        <v>2.0199999999999996</v>
      </c>
    </row>
    <row r="208" spans="1:15" s="107" customFormat="1" ht="16.2">
      <c r="A208" s="109"/>
      <c r="B208" s="28" t="s">
        <v>174</v>
      </c>
      <c r="C208" s="120">
        <f t="shared" ref="C208:O208" si="43">C207+C202+C194</f>
        <v>1747</v>
      </c>
      <c r="D208" s="145">
        <f t="shared" si="43"/>
        <v>89.16</v>
      </c>
      <c r="E208" s="120">
        <f t="shared" si="43"/>
        <v>107.32</v>
      </c>
      <c r="F208" s="120">
        <f t="shared" si="43"/>
        <v>222.19000000000003</v>
      </c>
      <c r="G208" s="120">
        <f t="shared" si="43"/>
        <v>2198.12</v>
      </c>
      <c r="H208" s="120">
        <f t="shared" si="43"/>
        <v>1.272</v>
      </c>
      <c r="I208" s="120">
        <f t="shared" si="43"/>
        <v>70.440000000000012</v>
      </c>
      <c r="J208" s="120">
        <f t="shared" si="43"/>
        <v>203.86</v>
      </c>
      <c r="K208" s="120">
        <f t="shared" si="43"/>
        <v>6.2809999999999997</v>
      </c>
      <c r="L208" s="120">
        <f t="shared" si="43"/>
        <v>1704.31</v>
      </c>
      <c r="M208" s="120">
        <f t="shared" si="43"/>
        <v>954.18000000000006</v>
      </c>
      <c r="N208" s="120">
        <f t="shared" si="43"/>
        <v>479.47</v>
      </c>
      <c r="O208" s="120">
        <f t="shared" si="43"/>
        <v>14.450000000000001</v>
      </c>
    </row>
    <row r="209" spans="1:15">
      <c r="A209" s="216" t="s">
        <v>237</v>
      </c>
      <c r="B209" s="217"/>
      <c r="C209" s="217"/>
      <c r="D209" s="217"/>
      <c r="E209" s="217"/>
      <c r="F209" s="217"/>
      <c r="G209" s="217"/>
      <c r="H209" s="217"/>
      <c r="I209" s="217"/>
      <c r="J209" s="217"/>
      <c r="K209" s="217"/>
      <c r="L209" s="217"/>
      <c r="M209" s="217"/>
      <c r="N209" s="217"/>
      <c r="O209" s="218"/>
    </row>
    <row r="210" spans="1:15" s="144" customFormat="1">
      <c r="A210" s="225" t="s">
        <v>70</v>
      </c>
      <c r="B210" s="227" t="s">
        <v>71</v>
      </c>
      <c r="C210" s="225" t="s">
        <v>62</v>
      </c>
      <c r="D210" s="234" t="s">
        <v>72</v>
      </c>
      <c r="E210" s="235"/>
      <c r="F210" s="236"/>
      <c r="G210" s="127" t="s">
        <v>73</v>
      </c>
      <c r="H210" s="127"/>
      <c r="I210" s="234" t="s">
        <v>190</v>
      </c>
      <c r="J210" s="235"/>
      <c r="K210" s="235"/>
      <c r="L210" s="235"/>
      <c r="M210" s="235"/>
      <c r="N210" s="235"/>
      <c r="O210" s="236"/>
    </row>
    <row r="211" spans="1:15" s="144" customFormat="1">
      <c r="A211" s="226"/>
      <c r="B211" s="228"/>
      <c r="C211" s="226"/>
      <c r="D211" s="127" t="s">
        <v>16</v>
      </c>
      <c r="E211" s="127" t="s">
        <v>17</v>
      </c>
      <c r="F211" s="127" t="s">
        <v>18</v>
      </c>
      <c r="G211" s="127" t="s">
        <v>74</v>
      </c>
      <c r="H211" s="127" t="s">
        <v>75</v>
      </c>
      <c r="I211" s="127" t="s">
        <v>20</v>
      </c>
      <c r="J211" s="127" t="s">
        <v>21</v>
      </c>
      <c r="K211" s="127" t="s">
        <v>76</v>
      </c>
      <c r="L211" s="127" t="s">
        <v>77</v>
      </c>
      <c r="M211" s="127" t="s">
        <v>23</v>
      </c>
      <c r="N211" s="127" t="s">
        <v>24</v>
      </c>
      <c r="O211" s="127" t="s">
        <v>25</v>
      </c>
    </row>
    <row r="212" spans="1:15" s="107" customFormat="1">
      <c r="A212" s="28"/>
      <c r="B212" s="28" t="s">
        <v>78</v>
      </c>
      <c r="C212" s="28"/>
      <c r="D212" s="127"/>
      <c r="E212" s="127"/>
      <c r="F212" s="127"/>
      <c r="G212" s="127"/>
      <c r="H212" s="127"/>
      <c r="I212" s="127"/>
      <c r="J212" s="127"/>
      <c r="K212" s="127"/>
      <c r="L212" s="127"/>
      <c r="M212" s="127"/>
      <c r="N212" s="127"/>
      <c r="O212" s="127"/>
    </row>
    <row r="213" spans="1:15" s="107" customFormat="1" ht="46.8">
      <c r="A213" s="204">
        <v>71</v>
      </c>
      <c r="B213" s="191" t="s">
        <v>251</v>
      </c>
      <c r="C213" s="201">
        <v>100</v>
      </c>
      <c r="D213" s="157">
        <v>0.8</v>
      </c>
      <c r="E213" s="157">
        <v>0.2</v>
      </c>
      <c r="F213" s="157">
        <v>2.6</v>
      </c>
      <c r="G213" s="157">
        <v>14</v>
      </c>
      <c r="H213" s="157">
        <v>0</v>
      </c>
      <c r="I213" s="157">
        <v>10</v>
      </c>
      <c r="J213" s="157">
        <v>0</v>
      </c>
      <c r="K213" s="157">
        <v>0</v>
      </c>
      <c r="L213" s="157">
        <v>23</v>
      </c>
      <c r="M213" s="157">
        <v>0</v>
      </c>
      <c r="N213" s="157">
        <v>14</v>
      </c>
      <c r="O213" s="157">
        <v>0.6</v>
      </c>
    </row>
    <row r="214" spans="1:15" s="107" customFormat="1" ht="31.2">
      <c r="A214" s="114">
        <v>70</v>
      </c>
      <c r="B214" s="192" t="s">
        <v>247</v>
      </c>
      <c r="C214" s="115">
        <v>100</v>
      </c>
      <c r="D214" s="205">
        <v>0.84</v>
      </c>
      <c r="E214" s="205">
        <v>0.12</v>
      </c>
      <c r="F214" s="205">
        <v>2.2799999999999998</v>
      </c>
      <c r="G214" s="205">
        <v>19.2</v>
      </c>
      <c r="H214" s="205">
        <v>0</v>
      </c>
      <c r="I214" s="205">
        <v>0</v>
      </c>
      <c r="J214" s="205">
        <v>0</v>
      </c>
      <c r="K214" s="205">
        <v>0</v>
      </c>
      <c r="L214" s="205">
        <v>40.799999999999997</v>
      </c>
      <c r="M214" s="205">
        <v>0</v>
      </c>
      <c r="N214" s="205">
        <v>0</v>
      </c>
      <c r="O214" s="205">
        <v>0.6</v>
      </c>
    </row>
    <row r="215" spans="1:15" s="107" customFormat="1">
      <c r="A215" s="114">
        <v>449</v>
      </c>
      <c r="B215" s="189" t="s">
        <v>57</v>
      </c>
      <c r="C215" s="110">
        <v>200</v>
      </c>
      <c r="D215" s="165">
        <v>16.66</v>
      </c>
      <c r="E215" s="165">
        <v>16.5</v>
      </c>
      <c r="F215" s="165">
        <v>39.5</v>
      </c>
      <c r="G215" s="165">
        <v>392.5</v>
      </c>
      <c r="H215" s="165">
        <v>0</v>
      </c>
      <c r="I215" s="165">
        <v>9.3000000000000007</v>
      </c>
      <c r="J215" s="165">
        <v>0</v>
      </c>
      <c r="K215" s="165">
        <v>0</v>
      </c>
      <c r="L215" s="165">
        <v>34.39</v>
      </c>
      <c r="M215" s="165">
        <v>0</v>
      </c>
      <c r="N215" s="165">
        <v>39.32</v>
      </c>
      <c r="O215" s="165">
        <v>1.8</v>
      </c>
    </row>
    <row r="216" spans="1:15" s="107" customFormat="1">
      <c r="A216" s="114" t="s">
        <v>54</v>
      </c>
      <c r="B216" s="189" t="s">
        <v>82</v>
      </c>
      <c r="C216" s="115">
        <v>40</v>
      </c>
      <c r="D216" s="126">
        <v>4.3</v>
      </c>
      <c r="E216" s="126">
        <v>1.8</v>
      </c>
      <c r="F216" s="126">
        <v>17.399999999999999</v>
      </c>
      <c r="G216" s="126">
        <v>109.6</v>
      </c>
      <c r="H216" s="126">
        <v>0.16400000000000001</v>
      </c>
      <c r="I216" s="126">
        <v>0.08</v>
      </c>
      <c r="J216" s="126">
        <v>0</v>
      </c>
      <c r="K216" s="126">
        <v>7.5999999999999998E-2</v>
      </c>
      <c r="L216" s="126">
        <v>50</v>
      </c>
      <c r="M216" s="126">
        <v>51.6</v>
      </c>
      <c r="N216" s="126">
        <v>16.399999999999999</v>
      </c>
      <c r="O216" s="126">
        <v>1.44</v>
      </c>
    </row>
    <row r="217" spans="1:15">
      <c r="A217" s="114" t="s">
        <v>54</v>
      </c>
      <c r="B217" s="189" t="s">
        <v>79</v>
      </c>
      <c r="C217" s="115">
        <v>25</v>
      </c>
      <c r="D217" s="126">
        <v>1.9</v>
      </c>
      <c r="E217" s="126">
        <v>0.4</v>
      </c>
      <c r="F217" s="126">
        <v>9.4</v>
      </c>
      <c r="G217" s="126">
        <v>50.2</v>
      </c>
      <c r="H217" s="126">
        <v>0.05</v>
      </c>
      <c r="I217" s="126">
        <v>0</v>
      </c>
      <c r="J217" s="126">
        <v>0</v>
      </c>
      <c r="K217" s="126">
        <v>0.57499999999999996</v>
      </c>
      <c r="L217" s="126">
        <v>8.25</v>
      </c>
      <c r="M217" s="126">
        <v>48.5</v>
      </c>
      <c r="N217" s="126">
        <v>14.25</v>
      </c>
      <c r="O217" s="126">
        <v>1.125</v>
      </c>
    </row>
    <row r="218" spans="1:15">
      <c r="A218" s="114">
        <v>628</v>
      </c>
      <c r="B218" s="191" t="s">
        <v>140</v>
      </c>
      <c r="C218" s="110">
        <v>180</v>
      </c>
      <c r="D218" s="165">
        <v>0.18</v>
      </c>
      <c r="E218" s="165">
        <v>4.4999999999999998E-2</v>
      </c>
      <c r="F218" s="165">
        <v>12.24</v>
      </c>
      <c r="G218" s="165">
        <v>50.4</v>
      </c>
      <c r="H218" s="165">
        <v>0</v>
      </c>
      <c r="I218" s="165">
        <v>2.81</v>
      </c>
      <c r="J218" s="165">
        <v>0</v>
      </c>
      <c r="K218" s="165">
        <v>0</v>
      </c>
      <c r="L218" s="165">
        <v>6.62</v>
      </c>
      <c r="M218" s="165">
        <v>4</v>
      </c>
      <c r="N218" s="165">
        <v>4.5</v>
      </c>
      <c r="O218" s="165">
        <v>0.72</v>
      </c>
    </row>
    <row r="219" spans="1:15">
      <c r="A219" s="114" t="s">
        <v>54</v>
      </c>
      <c r="B219" s="189" t="s">
        <v>135</v>
      </c>
      <c r="C219" s="119">
        <v>200</v>
      </c>
      <c r="D219" s="112">
        <v>3</v>
      </c>
      <c r="E219" s="112">
        <v>1</v>
      </c>
      <c r="F219" s="112">
        <v>42</v>
      </c>
      <c r="G219" s="112">
        <v>192</v>
      </c>
      <c r="H219" s="112">
        <v>0.08</v>
      </c>
      <c r="I219" s="112">
        <v>20</v>
      </c>
      <c r="J219" s="112">
        <v>40</v>
      </c>
      <c r="K219" s="112">
        <v>0.08</v>
      </c>
      <c r="L219" s="112">
        <v>16</v>
      </c>
      <c r="M219" s="112">
        <v>56</v>
      </c>
      <c r="N219" s="112">
        <v>84</v>
      </c>
      <c r="O219" s="112">
        <v>1.2</v>
      </c>
    </row>
    <row r="220" spans="1:15" ht="16.2">
      <c r="A220" s="109"/>
      <c r="B220" s="28" t="s">
        <v>80</v>
      </c>
      <c r="C220" s="149">
        <f>C214+C215+C216+C217+C218+C219</f>
        <v>745</v>
      </c>
      <c r="D220" s="129">
        <f>SUM(D214:D219)</f>
        <v>26.88</v>
      </c>
      <c r="E220" s="129">
        <f t="shared" ref="E220:O220" si="44">SUM(E214:E219)</f>
        <v>19.865000000000002</v>
      </c>
      <c r="F220" s="129">
        <f t="shared" si="44"/>
        <v>122.82</v>
      </c>
      <c r="G220" s="194">
        <f t="shared" si="44"/>
        <v>813.9</v>
      </c>
      <c r="H220" s="129">
        <f t="shared" si="44"/>
        <v>0.29400000000000004</v>
      </c>
      <c r="I220" s="129">
        <f t="shared" si="44"/>
        <v>32.19</v>
      </c>
      <c r="J220" s="129">
        <f t="shared" si="44"/>
        <v>40</v>
      </c>
      <c r="K220" s="129">
        <f t="shared" si="44"/>
        <v>0.73099999999999987</v>
      </c>
      <c r="L220" s="129">
        <f t="shared" si="44"/>
        <v>156.06</v>
      </c>
      <c r="M220" s="129">
        <f t="shared" si="44"/>
        <v>160.1</v>
      </c>
      <c r="N220" s="129">
        <f t="shared" si="44"/>
        <v>158.47</v>
      </c>
      <c r="O220" s="129">
        <f t="shared" si="44"/>
        <v>6.8849999999999998</v>
      </c>
    </row>
    <row r="221" spans="1:15">
      <c r="A221" s="28"/>
      <c r="B221" s="28" t="s">
        <v>81</v>
      </c>
      <c r="C221" s="116"/>
      <c r="D221" s="134"/>
      <c r="E221" s="134"/>
      <c r="F221" s="134"/>
      <c r="G221" s="134"/>
      <c r="H221" s="134"/>
      <c r="I221" s="134"/>
      <c r="J221" s="134"/>
      <c r="K221" s="134"/>
      <c r="L221" s="134"/>
      <c r="M221" s="134"/>
      <c r="N221" s="134"/>
      <c r="O221" s="134"/>
    </row>
    <row r="222" spans="1:15" ht="29.25" customHeight="1">
      <c r="A222" s="114">
        <v>42</v>
      </c>
      <c r="B222" s="191" t="s">
        <v>170</v>
      </c>
      <c r="C222" s="115">
        <v>250</v>
      </c>
      <c r="D222" s="126">
        <v>5.03</v>
      </c>
      <c r="E222" s="126">
        <v>11.3</v>
      </c>
      <c r="F222" s="126">
        <v>32.380000000000003</v>
      </c>
      <c r="G222" s="126">
        <v>179.52</v>
      </c>
      <c r="H222" s="126">
        <v>0.05</v>
      </c>
      <c r="I222" s="126">
        <v>15.3</v>
      </c>
      <c r="J222" s="126">
        <v>0</v>
      </c>
      <c r="K222" s="126">
        <v>0</v>
      </c>
      <c r="L222" s="126">
        <v>26.7</v>
      </c>
      <c r="M222" s="126">
        <v>18</v>
      </c>
      <c r="N222" s="126">
        <v>25.5</v>
      </c>
      <c r="O222" s="126">
        <v>1.1000000000000001</v>
      </c>
    </row>
    <row r="223" spans="1:15" ht="19.5" customHeight="1">
      <c r="A223" s="114">
        <v>255</v>
      </c>
      <c r="B223" s="192" t="s">
        <v>159</v>
      </c>
      <c r="C223" s="110">
        <v>180</v>
      </c>
      <c r="D223" s="165">
        <v>5.4</v>
      </c>
      <c r="E223" s="165">
        <v>6.12</v>
      </c>
      <c r="F223" s="165">
        <v>31.2</v>
      </c>
      <c r="G223" s="165">
        <v>182</v>
      </c>
      <c r="H223" s="165">
        <v>7.0000000000000007E-2</v>
      </c>
      <c r="I223" s="165">
        <v>0</v>
      </c>
      <c r="J223" s="165">
        <v>0</v>
      </c>
      <c r="K223" s="165">
        <v>0</v>
      </c>
      <c r="L223" s="165">
        <v>21.6</v>
      </c>
      <c r="M223" s="165">
        <v>0</v>
      </c>
      <c r="N223" s="165">
        <v>90.6</v>
      </c>
      <c r="O223" s="165">
        <v>2.88</v>
      </c>
    </row>
    <row r="224" spans="1:15">
      <c r="A224" s="114">
        <v>294.33199999999999</v>
      </c>
      <c r="B224" s="193" t="s">
        <v>245</v>
      </c>
      <c r="C224" s="115" t="s">
        <v>67</v>
      </c>
      <c r="D224" s="126">
        <v>12.6</v>
      </c>
      <c r="E224" s="126">
        <v>6.22</v>
      </c>
      <c r="F224" s="126">
        <v>10.5</v>
      </c>
      <c r="G224" s="126">
        <v>160.22</v>
      </c>
      <c r="H224" s="126">
        <v>0</v>
      </c>
      <c r="I224" s="126">
        <v>0.21</v>
      </c>
      <c r="J224" s="126">
        <v>0</v>
      </c>
      <c r="K224" s="126">
        <v>0</v>
      </c>
      <c r="L224" s="126">
        <v>31.01</v>
      </c>
      <c r="M224" s="126">
        <v>0</v>
      </c>
      <c r="N224" s="126">
        <v>12.81</v>
      </c>
      <c r="O224" s="126">
        <v>0.95</v>
      </c>
    </row>
    <row r="225" spans="1:15">
      <c r="A225" s="114">
        <v>588</v>
      </c>
      <c r="B225" s="189" t="s">
        <v>149</v>
      </c>
      <c r="C225" s="110">
        <v>180</v>
      </c>
      <c r="D225" s="165">
        <v>0.5</v>
      </c>
      <c r="E225" s="165">
        <v>0</v>
      </c>
      <c r="F225" s="165">
        <v>25.1</v>
      </c>
      <c r="G225" s="165">
        <v>102.41</v>
      </c>
      <c r="H225" s="165">
        <v>0.03</v>
      </c>
      <c r="I225" s="165">
        <v>4.8600000000000003</v>
      </c>
      <c r="J225" s="165">
        <v>0</v>
      </c>
      <c r="K225" s="165">
        <v>0</v>
      </c>
      <c r="L225" s="165">
        <v>10.8</v>
      </c>
      <c r="M225" s="165">
        <v>18.190000000000001</v>
      </c>
      <c r="N225" s="165">
        <v>3.6</v>
      </c>
      <c r="O225" s="165">
        <v>0.72</v>
      </c>
    </row>
    <row r="226" spans="1:15">
      <c r="A226" s="114" t="s">
        <v>54</v>
      </c>
      <c r="B226" s="189" t="s">
        <v>82</v>
      </c>
      <c r="C226" s="115">
        <v>60</v>
      </c>
      <c r="D226" s="126">
        <v>6.4</v>
      </c>
      <c r="E226" s="126">
        <v>2.7</v>
      </c>
      <c r="F226" s="126">
        <v>26.1</v>
      </c>
      <c r="G226" s="126">
        <v>164.4</v>
      </c>
      <c r="H226" s="126">
        <v>0.247</v>
      </c>
      <c r="I226" s="126">
        <v>0.12</v>
      </c>
      <c r="J226" s="126">
        <v>0</v>
      </c>
      <c r="K226" s="126">
        <v>0.114</v>
      </c>
      <c r="L226" s="126">
        <v>75</v>
      </c>
      <c r="M226" s="126">
        <v>77.400000000000006</v>
      </c>
      <c r="N226" s="126">
        <v>24.6</v>
      </c>
      <c r="O226" s="126">
        <v>2.16</v>
      </c>
    </row>
    <row r="227" spans="1:15">
      <c r="A227" s="114" t="s">
        <v>54</v>
      </c>
      <c r="B227" s="189" t="s">
        <v>79</v>
      </c>
      <c r="C227" s="115">
        <v>30</v>
      </c>
      <c r="D227" s="126">
        <v>2.2999999999999998</v>
      </c>
      <c r="E227" s="126">
        <v>0.4</v>
      </c>
      <c r="F227" s="126">
        <v>11.3</v>
      </c>
      <c r="G227" s="126">
        <v>60.3</v>
      </c>
      <c r="H227" s="126">
        <v>0.06</v>
      </c>
      <c r="I227" s="126">
        <v>0</v>
      </c>
      <c r="J227" s="126">
        <v>0</v>
      </c>
      <c r="K227" s="126">
        <v>0.69</v>
      </c>
      <c r="L227" s="126">
        <v>9.9</v>
      </c>
      <c r="M227" s="126">
        <v>58.2</v>
      </c>
      <c r="N227" s="126">
        <v>17.100000000000001</v>
      </c>
      <c r="O227" s="126">
        <v>1.35</v>
      </c>
    </row>
    <row r="228" spans="1:15" ht="16.2">
      <c r="A228" s="109"/>
      <c r="B228" s="28" t="s">
        <v>84</v>
      </c>
      <c r="C228" s="150">
        <f>C227+C226+C225+C223+C222+90</f>
        <v>790</v>
      </c>
      <c r="D228" s="129">
        <f>SUM(D222:D227)</f>
        <v>32.229999999999997</v>
      </c>
      <c r="E228" s="129">
        <f t="shared" ref="E228:O228" si="45">SUM(E222:E227)</f>
        <v>26.74</v>
      </c>
      <c r="F228" s="129">
        <f t="shared" si="45"/>
        <v>136.58000000000001</v>
      </c>
      <c r="G228" s="194">
        <f t="shared" si="45"/>
        <v>848.84999999999991</v>
      </c>
      <c r="H228" s="129">
        <f t="shared" si="45"/>
        <v>0.45700000000000002</v>
      </c>
      <c r="I228" s="129">
        <f t="shared" si="45"/>
        <v>20.490000000000002</v>
      </c>
      <c r="J228" s="129">
        <f t="shared" si="45"/>
        <v>0</v>
      </c>
      <c r="K228" s="129">
        <f t="shared" si="45"/>
        <v>0.80399999999999994</v>
      </c>
      <c r="L228" s="129">
        <f t="shared" si="45"/>
        <v>175.01000000000002</v>
      </c>
      <c r="M228" s="129">
        <f t="shared" si="45"/>
        <v>171.79000000000002</v>
      </c>
      <c r="N228" s="129">
        <f t="shared" si="45"/>
        <v>174.20999999999998</v>
      </c>
      <c r="O228" s="129">
        <f t="shared" si="45"/>
        <v>9.16</v>
      </c>
    </row>
    <row r="229" spans="1:15" s="107" customFormat="1">
      <c r="A229" s="109"/>
      <c r="B229" s="28" t="s">
        <v>139</v>
      </c>
      <c r="C229" s="119"/>
      <c r="D229" s="129"/>
      <c r="E229" s="129"/>
      <c r="F229" s="129"/>
      <c r="G229" s="129"/>
      <c r="H229" s="129"/>
      <c r="I229" s="129"/>
      <c r="J229" s="129"/>
      <c r="K229" s="129"/>
      <c r="L229" s="129"/>
      <c r="M229" s="129"/>
      <c r="N229" s="129"/>
      <c r="O229" s="129"/>
    </row>
    <row r="230" spans="1:15" s="107" customFormat="1">
      <c r="A230" s="143">
        <v>3</v>
      </c>
      <c r="B230" s="190" t="s">
        <v>146</v>
      </c>
      <c r="C230" s="124">
        <v>200</v>
      </c>
      <c r="D230" s="135">
        <v>4.0999999999999996</v>
      </c>
      <c r="E230" s="135">
        <v>4.2</v>
      </c>
      <c r="F230" s="135">
        <v>15.8</v>
      </c>
      <c r="G230" s="135">
        <v>116.8</v>
      </c>
      <c r="H230" s="135">
        <v>0.03</v>
      </c>
      <c r="I230" s="135">
        <v>1.6</v>
      </c>
      <c r="J230" s="135">
        <v>0.06</v>
      </c>
      <c r="K230" s="135">
        <v>0.3</v>
      </c>
      <c r="L230" s="135">
        <v>193.44</v>
      </c>
      <c r="M230" s="135">
        <v>180</v>
      </c>
      <c r="N230" s="135">
        <v>28</v>
      </c>
      <c r="O230" s="135">
        <v>1.1000000000000001</v>
      </c>
    </row>
    <row r="231" spans="1:15" s="107" customFormat="1">
      <c r="A231" s="114" t="s">
        <v>193</v>
      </c>
      <c r="B231" s="189" t="s">
        <v>153</v>
      </c>
      <c r="C231" s="110">
        <v>30</v>
      </c>
      <c r="D231" s="126">
        <v>6.9</v>
      </c>
      <c r="E231" s="126">
        <v>8.8800000000000008</v>
      </c>
      <c r="F231" s="126">
        <v>0</v>
      </c>
      <c r="G231" s="126">
        <v>109.1</v>
      </c>
      <c r="H231" s="126">
        <v>0</v>
      </c>
      <c r="I231" s="126">
        <v>0.38</v>
      </c>
      <c r="J231" s="126">
        <v>104</v>
      </c>
      <c r="K231" s="126">
        <v>0</v>
      </c>
      <c r="L231" s="126">
        <v>499</v>
      </c>
      <c r="M231" s="126">
        <v>30</v>
      </c>
      <c r="N231" s="126">
        <v>28.02</v>
      </c>
      <c r="O231" s="126">
        <v>0.38</v>
      </c>
    </row>
    <row r="232" spans="1:15">
      <c r="A232" s="114">
        <v>14</v>
      </c>
      <c r="B232" s="189" t="s">
        <v>150</v>
      </c>
      <c r="C232" s="115">
        <v>15</v>
      </c>
      <c r="D232" s="126">
        <v>0.15</v>
      </c>
      <c r="E232" s="126">
        <v>10.8</v>
      </c>
      <c r="F232" s="126">
        <v>0.15</v>
      </c>
      <c r="G232" s="126">
        <v>85.5</v>
      </c>
      <c r="H232" s="126">
        <v>0</v>
      </c>
      <c r="I232" s="126">
        <v>0</v>
      </c>
      <c r="J232" s="126">
        <v>0</v>
      </c>
      <c r="K232" s="126">
        <v>0</v>
      </c>
      <c r="L232" s="126">
        <v>1.8</v>
      </c>
      <c r="M232" s="126">
        <v>0</v>
      </c>
      <c r="N232" s="126">
        <v>0.06</v>
      </c>
      <c r="O232" s="126">
        <v>0.03</v>
      </c>
    </row>
    <row r="233" spans="1:15">
      <c r="A233" s="114" t="s">
        <v>54</v>
      </c>
      <c r="B233" s="189" t="s">
        <v>82</v>
      </c>
      <c r="C233" s="115">
        <v>40</v>
      </c>
      <c r="D233" s="126">
        <v>4.3</v>
      </c>
      <c r="E233" s="126">
        <v>1.8</v>
      </c>
      <c r="F233" s="126">
        <v>17.399999999999999</v>
      </c>
      <c r="G233" s="126">
        <v>109.6</v>
      </c>
      <c r="H233" s="126">
        <v>0.16400000000000001</v>
      </c>
      <c r="I233" s="126">
        <v>0.08</v>
      </c>
      <c r="J233" s="126">
        <v>0</v>
      </c>
      <c r="K233" s="126">
        <v>7.5999999999999998E-2</v>
      </c>
      <c r="L233" s="126">
        <v>50</v>
      </c>
      <c r="M233" s="126">
        <v>51.6</v>
      </c>
      <c r="N233" s="126">
        <v>16.399999999999999</v>
      </c>
      <c r="O233" s="126">
        <v>1.44</v>
      </c>
    </row>
    <row r="234" spans="1:15" ht="31.2">
      <c r="A234" s="109" t="s">
        <v>54</v>
      </c>
      <c r="B234" s="189" t="s">
        <v>202</v>
      </c>
      <c r="C234" s="119">
        <v>65</v>
      </c>
      <c r="D234" s="112">
        <v>2.68</v>
      </c>
      <c r="E234" s="112">
        <v>17.21</v>
      </c>
      <c r="F234" s="112">
        <v>38.619999999999997</v>
      </c>
      <c r="G234" s="112">
        <v>319.26</v>
      </c>
      <c r="H234" s="112">
        <v>3.7999999999999999E-2</v>
      </c>
      <c r="I234" s="112">
        <v>0</v>
      </c>
      <c r="J234" s="112">
        <v>0</v>
      </c>
      <c r="K234" s="112">
        <v>0.15</v>
      </c>
      <c r="L234" s="112">
        <v>18.2</v>
      </c>
      <c r="M234" s="112">
        <v>61.94</v>
      </c>
      <c r="N234" s="112">
        <v>63.36</v>
      </c>
      <c r="O234" s="112">
        <v>1.95</v>
      </c>
    </row>
    <row r="235" spans="1:15" s="107" customFormat="1" ht="16.2">
      <c r="A235" s="109"/>
      <c r="B235" s="28" t="s">
        <v>142</v>
      </c>
      <c r="C235" s="150">
        <f>C230+C231+C232+C233+C234</f>
        <v>350</v>
      </c>
      <c r="D235" s="129">
        <f>SUM(D230:D234)</f>
        <v>18.13</v>
      </c>
      <c r="E235" s="129">
        <f t="shared" ref="E235:O235" si="46">SUM(E230:E234)</f>
        <v>42.89</v>
      </c>
      <c r="F235" s="129">
        <f t="shared" si="46"/>
        <v>71.97</v>
      </c>
      <c r="G235" s="129">
        <f t="shared" si="46"/>
        <v>740.26</v>
      </c>
      <c r="H235" s="129">
        <f t="shared" si="46"/>
        <v>0.23200000000000001</v>
      </c>
      <c r="I235" s="129">
        <f t="shared" si="46"/>
        <v>2.06</v>
      </c>
      <c r="J235" s="129">
        <f t="shared" si="46"/>
        <v>104.06</v>
      </c>
      <c r="K235" s="129">
        <f t="shared" si="46"/>
        <v>0.52600000000000002</v>
      </c>
      <c r="L235" s="129">
        <f t="shared" si="46"/>
        <v>762.44</v>
      </c>
      <c r="M235" s="129">
        <f t="shared" si="46"/>
        <v>323.54000000000002</v>
      </c>
      <c r="N235" s="129">
        <f t="shared" si="46"/>
        <v>135.83999999999997</v>
      </c>
      <c r="O235" s="129">
        <f t="shared" si="46"/>
        <v>4.9000000000000004</v>
      </c>
    </row>
    <row r="236" spans="1:15" s="107" customFormat="1" ht="16.2">
      <c r="A236" s="28"/>
      <c r="B236" s="28" t="s">
        <v>174</v>
      </c>
      <c r="C236" s="120">
        <f t="shared" ref="C236:O236" si="47">C235+C228+C220</f>
        <v>1885</v>
      </c>
      <c r="D236" s="120">
        <f t="shared" si="47"/>
        <v>77.239999999999995</v>
      </c>
      <c r="E236" s="120">
        <f t="shared" si="47"/>
        <v>89.495000000000005</v>
      </c>
      <c r="F236" s="120">
        <f t="shared" si="47"/>
        <v>331.37</v>
      </c>
      <c r="G236" s="120">
        <f t="shared" si="47"/>
        <v>2403.0099999999998</v>
      </c>
      <c r="H236" s="120">
        <f t="shared" si="47"/>
        <v>0.9830000000000001</v>
      </c>
      <c r="I236" s="120">
        <f t="shared" si="47"/>
        <v>54.739999999999995</v>
      </c>
      <c r="J236" s="120">
        <f t="shared" si="47"/>
        <v>144.06</v>
      </c>
      <c r="K236" s="120">
        <f t="shared" si="47"/>
        <v>2.0609999999999999</v>
      </c>
      <c r="L236" s="120">
        <f t="shared" si="47"/>
        <v>1093.51</v>
      </c>
      <c r="M236" s="120">
        <f t="shared" si="47"/>
        <v>655.43000000000006</v>
      </c>
      <c r="N236" s="120">
        <f t="shared" si="47"/>
        <v>468.52</v>
      </c>
      <c r="O236" s="120">
        <f t="shared" si="47"/>
        <v>20.945</v>
      </c>
    </row>
    <row r="237" spans="1:15">
      <c r="A237" s="216" t="s">
        <v>238</v>
      </c>
      <c r="B237" s="217"/>
      <c r="C237" s="217"/>
      <c r="D237" s="217"/>
      <c r="E237" s="217"/>
      <c r="F237" s="217"/>
      <c r="G237" s="217"/>
      <c r="H237" s="217"/>
      <c r="I237" s="217"/>
      <c r="J237" s="217"/>
      <c r="K237" s="217"/>
      <c r="L237" s="217"/>
      <c r="M237" s="217"/>
      <c r="N237" s="217"/>
      <c r="O237" s="218"/>
    </row>
    <row r="238" spans="1:15" s="107" customFormat="1">
      <c r="A238" s="225" t="s">
        <v>70</v>
      </c>
      <c r="B238" s="227" t="s">
        <v>71</v>
      </c>
      <c r="C238" s="225" t="s">
        <v>62</v>
      </c>
      <c r="D238" s="234" t="s">
        <v>72</v>
      </c>
      <c r="E238" s="235"/>
      <c r="F238" s="236"/>
      <c r="G238" s="127" t="s">
        <v>73</v>
      </c>
      <c r="H238" s="127"/>
      <c r="I238" s="234" t="s">
        <v>190</v>
      </c>
      <c r="J238" s="235"/>
      <c r="K238" s="235"/>
      <c r="L238" s="235"/>
      <c r="M238" s="235"/>
      <c r="N238" s="235"/>
      <c r="O238" s="236"/>
    </row>
    <row r="239" spans="1:15">
      <c r="A239" s="226"/>
      <c r="B239" s="228"/>
      <c r="C239" s="226"/>
      <c r="D239" s="127" t="s">
        <v>16</v>
      </c>
      <c r="E239" s="127" t="s">
        <v>17</v>
      </c>
      <c r="F239" s="127" t="s">
        <v>18</v>
      </c>
      <c r="G239" s="127" t="s">
        <v>74</v>
      </c>
      <c r="H239" s="127" t="s">
        <v>75</v>
      </c>
      <c r="I239" s="127" t="s">
        <v>20</v>
      </c>
      <c r="J239" s="127" t="s">
        <v>21</v>
      </c>
      <c r="K239" s="127" t="s">
        <v>76</v>
      </c>
      <c r="L239" s="127" t="s">
        <v>77</v>
      </c>
      <c r="M239" s="127" t="s">
        <v>23</v>
      </c>
      <c r="N239" s="127" t="s">
        <v>24</v>
      </c>
      <c r="O239" s="127" t="s">
        <v>25</v>
      </c>
    </row>
    <row r="240" spans="1:15">
      <c r="A240" s="28"/>
      <c r="B240" s="28" t="s">
        <v>78</v>
      </c>
      <c r="C240" s="28"/>
      <c r="D240" s="127"/>
      <c r="E240" s="127"/>
      <c r="F240" s="127"/>
      <c r="G240" s="127"/>
      <c r="H240" s="127"/>
      <c r="I240" s="127"/>
      <c r="J240" s="127"/>
      <c r="K240" s="127"/>
      <c r="L240" s="127"/>
      <c r="M240" s="127"/>
      <c r="N240" s="127"/>
      <c r="O240" s="127"/>
    </row>
    <row r="241" spans="1:15" s="107" customFormat="1">
      <c r="A241" s="114">
        <v>472</v>
      </c>
      <c r="B241" s="191" t="s">
        <v>147</v>
      </c>
      <c r="C241" s="115">
        <v>180</v>
      </c>
      <c r="D241" s="126">
        <v>3.95</v>
      </c>
      <c r="E241" s="126">
        <v>6.11</v>
      </c>
      <c r="F241" s="126">
        <v>26.46</v>
      </c>
      <c r="G241" s="126">
        <v>176.4</v>
      </c>
      <c r="H241" s="126">
        <v>0</v>
      </c>
      <c r="I241" s="126">
        <v>30.84</v>
      </c>
      <c r="J241" s="126">
        <v>0</v>
      </c>
      <c r="K241" s="126">
        <v>0</v>
      </c>
      <c r="L241" s="126">
        <v>51.07</v>
      </c>
      <c r="M241" s="126">
        <v>0</v>
      </c>
      <c r="N241" s="126">
        <v>39.4</v>
      </c>
      <c r="O241" s="126">
        <v>1.4</v>
      </c>
    </row>
    <row r="242" spans="1:15" s="107" customFormat="1" ht="31.2">
      <c r="A242" s="114">
        <v>235</v>
      </c>
      <c r="B242" s="189" t="s">
        <v>253</v>
      </c>
      <c r="C242" s="115" t="s">
        <v>67</v>
      </c>
      <c r="D242" s="126">
        <v>8.94</v>
      </c>
      <c r="E242" s="126">
        <v>9.2200000000000006</v>
      </c>
      <c r="F242" s="126">
        <v>2.08</v>
      </c>
      <c r="G242" s="126">
        <v>127.39</v>
      </c>
      <c r="H242" s="126">
        <v>0</v>
      </c>
      <c r="I242" s="126">
        <v>2.44</v>
      </c>
      <c r="J242" s="126">
        <v>0</v>
      </c>
      <c r="K242" s="126">
        <v>0</v>
      </c>
      <c r="L242" s="126">
        <v>28.2</v>
      </c>
      <c r="M242" s="126">
        <v>0</v>
      </c>
      <c r="N242" s="126">
        <v>18.21</v>
      </c>
      <c r="O242" s="126">
        <v>0.53</v>
      </c>
    </row>
    <row r="243" spans="1:15">
      <c r="A243" s="143" t="s">
        <v>200</v>
      </c>
      <c r="B243" s="190" t="s">
        <v>199</v>
      </c>
      <c r="C243" s="124">
        <v>180</v>
      </c>
      <c r="D243" s="135">
        <v>0.45</v>
      </c>
      <c r="E243" s="184">
        <v>0</v>
      </c>
      <c r="F243" s="200">
        <v>24.3</v>
      </c>
      <c r="G243" s="135">
        <v>99.18</v>
      </c>
      <c r="H243" s="135">
        <v>0.01</v>
      </c>
      <c r="I243" s="184">
        <v>0</v>
      </c>
      <c r="J243" s="184">
        <v>0.06</v>
      </c>
      <c r="K243" s="184">
        <v>0.3</v>
      </c>
      <c r="L243" s="200">
        <v>23.18</v>
      </c>
      <c r="M243" s="184">
        <v>180</v>
      </c>
      <c r="N243" s="200">
        <v>12.06</v>
      </c>
      <c r="O243" s="135">
        <v>0.9</v>
      </c>
    </row>
    <row r="244" spans="1:15">
      <c r="A244" s="114" t="s">
        <v>54</v>
      </c>
      <c r="B244" s="189" t="s">
        <v>82</v>
      </c>
      <c r="C244" s="115">
        <v>40</v>
      </c>
      <c r="D244" s="126">
        <v>4.3</v>
      </c>
      <c r="E244" s="126">
        <v>1.8</v>
      </c>
      <c r="F244" s="126">
        <v>17.399999999999999</v>
      </c>
      <c r="G244" s="126">
        <v>109.6</v>
      </c>
      <c r="H244" s="126">
        <v>0.16400000000000001</v>
      </c>
      <c r="I244" s="126">
        <v>0.08</v>
      </c>
      <c r="J244" s="126">
        <v>0</v>
      </c>
      <c r="K244" s="126">
        <v>7.5999999999999998E-2</v>
      </c>
      <c r="L244" s="126">
        <v>50</v>
      </c>
      <c r="M244" s="126">
        <v>51.6</v>
      </c>
      <c r="N244" s="126">
        <v>16.399999999999999</v>
      </c>
      <c r="O244" s="126">
        <v>1.44</v>
      </c>
    </row>
    <row r="245" spans="1:15">
      <c r="A245" s="114" t="s">
        <v>54</v>
      </c>
      <c r="B245" s="189" t="s">
        <v>79</v>
      </c>
      <c r="C245" s="115">
        <v>25</v>
      </c>
      <c r="D245" s="126">
        <v>1.9</v>
      </c>
      <c r="E245" s="126">
        <v>0.4</v>
      </c>
      <c r="F245" s="126">
        <v>9.4</v>
      </c>
      <c r="G245" s="126">
        <v>50.2</v>
      </c>
      <c r="H245" s="126">
        <v>0.05</v>
      </c>
      <c r="I245" s="126">
        <v>0</v>
      </c>
      <c r="J245" s="126">
        <v>0</v>
      </c>
      <c r="K245" s="126">
        <v>0.57499999999999996</v>
      </c>
      <c r="L245" s="126">
        <v>8.25</v>
      </c>
      <c r="M245" s="126">
        <v>48.5</v>
      </c>
      <c r="N245" s="126">
        <v>14.25</v>
      </c>
      <c r="O245" s="126">
        <v>1.125</v>
      </c>
    </row>
    <row r="246" spans="1:15" s="144" customFormat="1">
      <c r="A246" s="114" t="s">
        <v>54</v>
      </c>
      <c r="B246" s="189" t="s">
        <v>141</v>
      </c>
      <c r="C246" s="115">
        <v>200</v>
      </c>
      <c r="D246" s="126">
        <v>1.8</v>
      </c>
      <c r="E246" s="126">
        <v>0.4</v>
      </c>
      <c r="F246" s="126">
        <v>16.2</v>
      </c>
      <c r="G246" s="126">
        <v>86</v>
      </c>
      <c r="H246" s="126">
        <v>0.08</v>
      </c>
      <c r="I246" s="126">
        <v>120</v>
      </c>
      <c r="J246" s="126">
        <v>16</v>
      </c>
      <c r="K246" s="126">
        <v>0.4</v>
      </c>
      <c r="L246" s="126">
        <v>68</v>
      </c>
      <c r="M246" s="126">
        <v>46</v>
      </c>
      <c r="N246" s="126">
        <v>26</v>
      </c>
      <c r="O246" s="126">
        <v>0.6</v>
      </c>
    </row>
    <row r="247" spans="1:15" s="144" customFormat="1" ht="16.2">
      <c r="A247" s="28"/>
      <c r="B247" s="28" t="s">
        <v>80</v>
      </c>
      <c r="C247" s="150">
        <f>C246+C245+C244+C243+C241+70+30</f>
        <v>725</v>
      </c>
      <c r="D247" s="129">
        <f>SUM(D241:D246)</f>
        <v>21.34</v>
      </c>
      <c r="E247" s="129">
        <f t="shared" ref="E247:O247" si="48">SUM(E241:E246)</f>
        <v>17.93</v>
      </c>
      <c r="F247" s="129">
        <f t="shared" si="48"/>
        <v>95.840000000000018</v>
      </c>
      <c r="G247" s="194">
        <f>SUM(G241:G246)</f>
        <v>648.7700000000001</v>
      </c>
      <c r="H247" s="129">
        <f t="shared" si="48"/>
        <v>0.30400000000000005</v>
      </c>
      <c r="I247" s="129">
        <f t="shared" si="48"/>
        <v>153.36000000000001</v>
      </c>
      <c r="J247" s="129">
        <f t="shared" si="48"/>
        <v>16.059999999999999</v>
      </c>
      <c r="K247" s="129">
        <f t="shared" si="48"/>
        <v>1.351</v>
      </c>
      <c r="L247" s="129">
        <f t="shared" si="48"/>
        <v>228.7</v>
      </c>
      <c r="M247" s="129">
        <f t="shared" si="48"/>
        <v>326.10000000000002</v>
      </c>
      <c r="N247" s="129">
        <f t="shared" si="48"/>
        <v>126.32</v>
      </c>
      <c r="O247" s="129">
        <f t="shared" si="48"/>
        <v>5.9949999999999992</v>
      </c>
    </row>
    <row r="248" spans="1:15" s="144" customFormat="1">
      <c r="A248" s="28"/>
      <c r="B248" s="28" t="s">
        <v>81</v>
      </c>
      <c r="C248" s="116"/>
      <c r="D248" s="134"/>
      <c r="E248" s="134"/>
      <c r="F248" s="134"/>
      <c r="G248" s="134"/>
      <c r="H248" s="134"/>
      <c r="I248" s="134"/>
      <c r="J248" s="134"/>
      <c r="K248" s="134"/>
      <c r="L248" s="134"/>
      <c r="M248" s="134"/>
      <c r="N248" s="134"/>
      <c r="O248" s="134"/>
    </row>
    <row r="249" spans="1:15" s="144" customFormat="1" ht="46.8">
      <c r="A249" s="114">
        <v>71</v>
      </c>
      <c r="B249" s="191" t="s">
        <v>251</v>
      </c>
      <c r="C249" s="115">
        <v>100</v>
      </c>
      <c r="D249" s="126">
        <v>0.8</v>
      </c>
      <c r="E249" s="126">
        <v>0.2</v>
      </c>
      <c r="F249" s="126">
        <v>2.6</v>
      </c>
      <c r="G249" s="126">
        <v>14</v>
      </c>
      <c r="H249" s="126">
        <v>0</v>
      </c>
      <c r="I249" s="126">
        <v>10</v>
      </c>
      <c r="J249" s="126">
        <v>0</v>
      </c>
      <c r="K249" s="126">
        <v>0</v>
      </c>
      <c r="L249" s="126">
        <v>23</v>
      </c>
      <c r="M249" s="126">
        <v>0</v>
      </c>
      <c r="N249" s="126">
        <v>14</v>
      </c>
      <c r="O249" s="126">
        <v>0.6</v>
      </c>
    </row>
    <row r="250" spans="1:15" s="107" customFormat="1" ht="31.2">
      <c r="A250" s="204">
        <v>70</v>
      </c>
      <c r="B250" s="192" t="s">
        <v>247</v>
      </c>
      <c r="C250" s="201">
        <v>100</v>
      </c>
      <c r="D250" s="211">
        <v>0.84</v>
      </c>
      <c r="E250" s="211">
        <v>0.12</v>
      </c>
      <c r="F250" s="211">
        <v>2.2799999999999998</v>
      </c>
      <c r="G250" s="211">
        <v>19.2</v>
      </c>
      <c r="H250" s="211">
        <v>0</v>
      </c>
      <c r="I250" s="211">
        <v>0</v>
      </c>
      <c r="J250" s="211">
        <v>0</v>
      </c>
      <c r="K250" s="211">
        <v>0</v>
      </c>
      <c r="L250" s="211">
        <v>40.799999999999997</v>
      </c>
      <c r="M250" s="211">
        <v>0</v>
      </c>
      <c r="N250" s="211">
        <v>0</v>
      </c>
      <c r="O250" s="211">
        <v>0.6</v>
      </c>
    </row>
    <row r="251" spans="1:15" ht="31.2">
      <c r="A251" s="114">
        <v>48</v>
      </c>
      <c r="B251" s="189" t="s">
        <v>90</v>
      </c>
      <c r="C251" s="115">
        <v>250</v>
      </c>
      <c r="D251" s="126">
        <v>9.76</v>
      </c>
      <c r="E251" s="126">
        <v>6.82</v>
      </c>
      <c r="F251" s="126">
        <v>19.010000000000002</v>
      </c>
      <c r="G251" s="126">
        <v>175.1</v>
      </c>
      <c r="H251" s="126">
        <v>0</v>
      </c>
      <c r="I251" s="126">
        <v>23.45</v>
      </c>
      <c r="J251" s="126">
        <v>0</v>
      </c>
      <c r="K251" s="126">
        <v>0</v>
      </c>
      <c r="L251" s="126">
        <v>28.91</v>
      </c>
      <c r="M251" s="126">
        <v>0</v>
      </c>
      <c r="N251" s="126">
        <v>47.26</v>
      </c>
      <c r="O251" s="126">
        <v>3.02</v>
      </c>
    </row>
    <row r="252" spans="1:15" ht="31.2">
      <c r="A252" s="114">
        <v>290</v>
      </c>
      <c r="B252" s="189" t="s">
        <v>137</v>
      </c>
      <c r="C252" s="115">
        <v>180</v>
      </c>
      <c r="D252" s="126">
        <v>6.62</v>
      </c>
      <c r="E252" s="126">
        <v>6.35</v>
      </c>
      <c r="F252" s="126">
        <v>42.38</v>
      </c>
      <c r="G252" s="126">
        <v>184</v>
      </c>
      <c r="H252" s="126">
        <v>0</v>
      </c>
      <c r="I252" s="126">
        <v>0</v>
      </c>
      <c r="J252" s="126">
        <v>0</v>
      </c>
      <c r="K252" s="126">
        <v>0</v>
      </c>
      <c r="L252" s="126">
        <v>14.4</v>
      </c>
      <c r="M252" s="126">
        <v>0</v>
      </c>
      <c r="N252" s="126">
        <v>9</v>
      </c>
      <c r="O252" s="126">
        <v>0.9</v>
      </c>
    </row>
    <row r="253" spans="1:15" ht="31.2">
      <c r="A253" s="114">
        <v>423</v>
      </c>
      <c r="B253" s="189" t="s">
        <v>246</v>
      </c>
      <c r="C253" s="115" t="s">
        <v>67</v>
      </c>
      <c r="D253" s="126">
        <v>10.63</v>
      </c>
      <c r="E253" s="126">
        <v>15.04</v>
      </c>
      <c r="F253" s="126">
        <v>19.41</v>
      </c>
      <c r="G253" s="126">
        <v>209.7</v>
      </c>
      <c r="H253" s="126">
        <v>0.06</v>
      </c>
      <c r="I253" s="126">
        <v>7.7</v>
      </c>
      <c r="J253" s="126">
        <v>17.5</v>
      </c>
      <c r="K253" s="126">
        <v>0</v>
      </c>
      <c r="L253" s="126">
        <v>27.99</v>
      </c>
      <c r="M253" s="126">
        <v>148.43</v>
      </c>
      <c r="N253" s="126">
        <v>17.98</v>
      </c>
      <c r="O253" s="126">
        <v>1.72</v>
      </c>
    </row>
    <row r="254" spans="1:15" s="107" customFormat="1">
      <c r="A254" s="114" t="s">
        <v>54</v>
      </c>
      <c r="B254" s="191" t="s">
        <v>136</v>
      </c>
      <c r="C254" s="110">
        <v>180</v>
      </c>
      <c r="D254" s="165">
        <v>1.04</v>
      </c>
      <c r="E254" s="165">
        <v>0</v>
      </c>
      <c r="F254" s="165">
        <v>22.96</v>
      </c>
      <c r="G254" s="165">
        <v>94.68</v>
      </c>
      <c r="H254" s="165">
        <v>3.5999999999999997E-2</v>
      </c>
      <c r="I254" s="165">
        <v>19.940000000000001</v>
      </c>
      <c r="J254" s="165">
        <v>0</v>
      </c>
      <c r="K254" s="165">
        <v>0</v>
      </c>
      <c r="L254" s="165">
        <v>23.4</v>
      </c>
      <c r="M254" s="165">
        <v>0</v>
      </c>
      <c r="N254" s="165">
        <v>0</v>
      </c>
      <c r="O254" s="165">
        <v>0.37</v>
      </c>
    </row>
    <row r="255" spans="1:15">
      <c r="A255" s="114" t="s">
        <v>54</v>
      </c>
      <c r="B255" s="189" t="s">
        <v>82</v>
      </c>
      <c r="C255" s="115">
        <v>60</v>
      </c>
      <c r="D255" s="126">
        <v>6.4</v>
      </c>
      <c r="E255" s="126">
        <v>2.7</v>
      </c>
      <c r="F255" s="126">
        <v>26.1</v>
      </c>
      <c r="G255" s="126">
        <v>164.4</v>
      </c>
      <c r="H255" s="126">
        <v>0.247</v>
      </c>
      <c r="I255" s="126">
        <v>0.12</v>
      </c>
      <c r="J255" s="126">
        <v>0</v>
      </c>
      <c r="K255" s="126">
        <v>0.114</v>
      </c>
      <c r="L255" s="126">
        <v>75</v>
      </c>
      <c r="M255" s="126">
        <v>77.400000000000006</v>
      </c>
      <c r="N255" s="126">
        <v>24.6</v>
      </c>
      <c r="O255" s="126">
        <v>2.16</v>
      </c>
    </row>
    <row r="256" spans="1:15" s="107" customFormat="1">
      <c r="A256" s="114" t="s">
        <v>54</v>
      </c>
      <c r="B256" s="189" t="s">
        <v>79</v>
      </c>
      <c r="C256" s="115">
        <v>30</v>
      </c>
      <c r="D256" s="126">
        <v>2.2999999999999998</v>
      </c>
      <c r="E256" s="126">
        <v>0.4</v>
      </c>
      <c r="F256" s="126">
        <v>11.3</v>
      </c>
      <c r="G256" s="126">
        <v>60.3</v>
      </c>
      <c r="H256" s="126">
        <v>0.06</v>
      </c>
      <c r="I256" s="126">
        <v>0</v>
      </c>
      <c r="J256" s="126">
        <v>0</v>
      </c>
      <c r="K256" s="126">
        <v>0.69</v>
      </c>
      <c r="L256" s="126">
        <v>9.9</v>
      </c>
      <c r="M256" s="126">
        <v>58.2</v>
      </c>
      <c r="N256" s="126">
        <v>17.100000000000001</v>
      </c>
      <c r="O256" s="126">
        <v>1.35</v>
      </c>
    </row>
    <row r="257" spans="1:15" ht="16.2">
      <c r="A257" s="109"/>
      <c r="B257" s="71" t="s">
        <v>84</v>
      </c>
      <c r="C257" s="150">
        <f>C256+C255+C254+100+C252+C251+C249</f>
        <v>900</v>
      </c>
      <c r="D257" s="129">
        <f>SUM(D250:D256)</f>
        <v>37.589999999999996</v>
      </c>
      <c r="E257" s="129">
        <f t="shared" ref="E257:O257" si="49">SUM(E250:E256)</f>
        <v>31.429999999999996</v>
      </c>
      <c r="F257" s="129">
        <f t="shared" si="49"/>
        <v>143.44</v>
      </c>
      <c r="G257" s="194">
        <f t="shared" si="49"/>
        <v>907.38</v>
      </c>
      <c r="H257" s="129">
        <f t="shared" si="49"/>
        <v>0.40299999999999997</v>
      </c>
      <c r="I257" s="129">
        <f t="shared" si="49"/>
        <v>51.21</v>
      </c>
      <c r="J257" s="129">
        <f t="shared" si="49"/>
        <v>17.5</v>
      </c>
      <c r="K257" s="129">
        <f t="shared" si="49"/>
        <v>0.80399999999999994</v>
      </c>
      <c r="L257" s="129">
        <f t="shared" si="49"/>
        <v>220.4</v>
      </c>
      <c r="M257" s="129">
        <f t="shared" si="49"/>
        <v>284.03000000000003</v>
      </c>
      <c r="N257" s="129">
        <f t="shared" si="49"/>
        <v>115.94</v>
      </c>
      <c r="O257" s="129">
        <f t="shared" si="49"/>
        <v>10.119999999999999</v>
      </c>
    </row>
    <row r="258" spans="1:15" s="107" customFormat="1">
      <c r="A258" s="109"/>
      <c r="B258" s="71" t="s">
        <v>139</v>
      </c>
      <c r="C258" s="119"/>
      <c r="D258" s="129"/>
      <c r="E258" s="129"/>
      <c r="F258" s="129"/>
      <c r="G258" s="129"/>
      <c r="H258" s="129"/>
      <c r="I258" s="129"/>
      <c r="J258" s="129"/>
      <c r="K258" s="129"/>
      <c r="L258" s="129"/>
      <c r="M258" s="129"/>
      <c r="N258" s="129"/>
      <c r="O258" s="129"/>
    </row>
    <row r="259" spans="1:15" s="107" customFormat="1">
      <c r="A259" s="114" t="s">
        <v>191</v>
      </c>
      <c r="B259" s="189" t="s">
        <v>154</v>
      </c>
      <c r="C259" s="110">
        <v>200</v>
      </c>
      <c r="D259" s="112">
        <v>5.6</v>
      </c>
      <c r="E259" s="112">
        <v>6.38</v>
      </c>
      <c r="F259" s="112">
        <v>8.18</v>
      </c>
      <c r="G259" s="128">
        <v>112.24</v>
      </c>
      <c r="H259" s="112">
        <v>0.08</v>
      </c>
      <c r="I259" s="112">
        <v>1.4</v>
      </c>
      <c r="J259" s="112">
        <v>40</v>
      </c>
      <c r="K259" s="112">
        <v>0</v>
      </c>
      <c r="L259" s="112">
        <v>240</v>
      </c>
      <c r="M259" s="112">
        <v>180</v>
      </c>
      <c r="N259" s="112">
        <v>28</v>
      </c>
      <c r="O259" s="112">
        <v>0.2</v>
      </c>
    </row>
    <row r="260" spans="1:15" s="107" customFormat="1">
      <c r="A260" s="109" t="s">
        <v>54</v>
      </c>
      <c r="B260" s="193" t="s">
        <v>179</v>
      </c>
      <c r="C260" s="119">
        <v>100</v>
      </c>
      <c r="D260" s="137">
        <v>6.1</v>
      </c>
      <c r="E260" s="137">
        <v>18.8</v>
      </c>
      <c r="F260" s="137">
        <v>68.099999999999994</v>
      </c>
      <c r="G260" s="137">
        <v>467</v>
      </c>
      <c r="H260" s="137">
        <v>0.12</v>
      </c>
      <c r="I260" s="137">
        <v>0</v>
      </c>
      <c r="J260" s="137">
        <v>0</v>
      </c>
      <c r="K260" s="137">
        <v>4.7</v>
      </c>
      <c r="L260" s="137">
        <v>13.4</v>
      </c>
      <c r="M260" s="137">
        <v>70</v>
      </c>
      <c r="N260" s="137">
        <v>27.4</v>
      </c>
      <c r="O260" s="137">
        <v>1.3</v>
      </c>
    </row>
    <row r="261" spans="1:15">
      <c r="A261" s="114" t="s">
        <v>54</v>
      </c>
      <c r="B261" s="189" t="s">
        <v>135</v>
      </c>
      <c r="C261" s="119">
        <v>200</v>
      </c>
      <c r="D261" s="112">
        <v>3</v>
      </c>
      <c r="E261" s="112">
        <v>1</v>
      </c>
      <c r="F261" s="112">
        <v>42</v>
      </c>
      <c r="G261" s="112">
        <v>192</v>
      </c>
      <c r="H261" s="112">
        <v>0.08</v>
      </c>
      <c r="I261" s="112">
        <v>20</v>
      </c>
      <c r="J261" s="112">
        <v>40</v>
      </c>
      <c r="K261" s="112">
        <v>0.08</v>
      </c>
      <c r="L261" s="112">
        <v>16</v>
      </c>
      <c r="M261" s="112">
        <v>56</v>
      </c>
      <c r="N261" s="112">
        <v>84</v>
      </c>
      <c r="O261" s="112">
        <v>1.2</v>
      </c>
    </row>
    <row r="262" spans="1:15" s="107" customFormat="1" ht="16.2">
      <c r="A262" s="109"/>
      <c r="B262" s="71" t="s">
        <v>142</v>
      </c>
      <c r="C262" s="150">
        <f>C259+C260+C261</f>
        <v>500</v>
      </c>
      <c r="D262" s="129">
        <f t="shared" ref="D262:O262" si="50">SUM(D259:D261)</f>
        <v>14.7</v>
      </c>
      <c r="E262" s="129">
        <f t="shared" si="50"/>
        <v>26.18</v>
      </c>
      <c r="F262" s="129">
        <f t="shared" si="50"/>
        <v>118.28</v>
      </c>
      <c r="G262" s="129">
        <f t="shared" si="50"/>
        <v>771.24</v>
      </c>
      <c r="H262" s="129">
        <f t="shared" si="50"/>
        <v>0.28000000000000003</v>
      </c>
      <c r="I262" s="129">
        <f t="shared" si="50"/>
        <v>21.4</v>
      </c>
      <c r="J262" s="129">
        <f t="shared" si="50"/>
        <v>80</v>
      </c>
      <c r="K262" s="129">
        <f t="shared" si="50"/>
        <v>4.78</v>
      </c>
      <c r="L262" s="129">
        <f t="shared" si="50"/>
        <v>269.39999999999998</v>
      </c>
      <c r="M262" s="129">
        <f t="shared" si="50"/>
        <v>306</v>
      </c>
      <c r="N262" s="129">
        <f t="shared" si="50"/>
        <v>139.4</v>
      </c>
      <c r="O262" s="129">
        <f t="shared" si="50"/>
        <v>2.7</v>
      </c>
    </row>
    <row r="263" spans="1:15">
      <c r="A263" s="28"/>
      <c r="B263" s="71" t="s">
        <v>174</v>
      </c>
      <c r="C263" s="119">
        <f t="shared" ref="C263:O263" si="51">C262+C257+C247</f>
        <v>2125</v>
      </c>
      <c r="D263" s="119">
        <f t="shared" si="51"/>
        <v>73.63</v>
      </c>
      <c r="E263" s="119">
        <f t="shared" si="51"/>
        <v>75.539999999999992</v>
      </c>
      <c r="F263" s="119">
        <f t="shared" si="51"/>
        <v>357.56000000000006</v>
      </c>
      <c r="G263" s="119">
        <f t="shared" si="51"/>
        <v>2327.39</v>
      </c>
      <c r="H263" s="119">
        <f t="shared" si="51"/>
        <v>0.9870000000000001</v>
      </c>
      <c r="I263" s="119">
        <f t="shared" si="51"/>
        <v>225.97000000000003</v>
      </c>
      <c r="J263" s="119">
        <f t="shared" si="51"/>
        <v>113.56</v>
      </c>
      <c r="K263" s="119">
        <f t="shared" si="51"/>
        <v>6.9350000000000005</v>
      </c>
      <c r="L263" s="119">
        <f t="shared" si="51"/>
        <v>718.5</v>
      </c>
      <c r="M263" s="119">
        <f t="shared" si="51"/>
        <v>916.13</v>
      </c>
      <c r="N263" s="119">
        <f t="shared" si="51"/>
        <v>381.65999999999997</v>
      </c>
      <c r="O263" s="119">
        <f t="shared" si="51"/>
        <v>18.814999999999998</v>
      </c>
    </row>
    <row r="265" spans="1:15" ht="30.6" customHeight="1"/>
    <row r="266" spans="1:15" ht="27" customHeight="1">
      <c r="A266" s="153"/>
      <c r="B266" s="106"/>
      <c r="C266" s="110"/>
      <c r="D266" s="112"/>
      <c r="E266" s="112"/>
      <c r="F266" s="112"/>
      <c r="G266" s="112"/>
      <c r="H266" s="232" t="s">
        <v>218</v>
      </c>
      <c r="I266" s="233"/>
      <c r="J266" s="154"/>
      <c r="K266" s="154"/>
      <c r="L266" s="154"/>
      <c r="M266" s="154"/>
      <c r="N266" s="154"/>
      <c r="O266" s="154"/>
    </row>
    <row r="267" spans="1:15" ht="15.6" customHeight="1">
      <c r="A267" s="153"/>
      <c r="B267" s="106"/>
      <c r="C267" s="110"/>
      <c r="D267" s="112"/>
      <c r="E267" s="112"/>
      <c r="F267" s="112"/>
      <c r="G267" s="112"/>
      <c r="H267" s="161" t="s">
        <v>216</v>
      </c>
      <c r="I267" s="162" t="s">
        <v>217</v>
      </c>
      <c r="J267" s="154"/>
      <c r="K267" s="154"/>
      <c r="L267" s="154"/>
      <c r="M267" s="154"/>
      <c r="N267" s="154"/>
      <c r="O267" s="154"/>
    </row>
    <row r="268" spans="1:15" ht="15.6" customHeight="1">
      <c r="A268" s="153"/>
      <c r="B268" s="71" t="s">
        <v>213</v>
      </c>
      <c r="C268" s="112">
        <f>(C11+C36+C63+C90+C116+C143+C169+C194+C220+C247)/10</f>
        <v>621.70000000000005</v>
      </c>
      <c r="D268" s="112">
        <f>(D11+D36+D63+D90+D116+D143+D169+D194+D220+D247)/10</f>
        <v>28.608999999999998</v>
      </c>
      <c r="E268" s="112">
        <f>(E11+E36+E63+E90+E116+E143+E169+E194+E220+E247)/10</f>
        <v>24.968800000000002</v>
      </c>
      <c r="F268" s="112">
        <f>(F11+F36+F63+F90+F116+F143+F169+F194+F220+F247)/10</f>
        <v>84.26900000000002</v>
      </c>
      <c r="G268" s="112">
        <f>(G11+G36+G63+G90+G116+G143+G169+G194+G220+G247)/10</f>
        <v>682.86400000000003</v>
      </c>
      <c r="H268" s="155">
        <v>678.25</v>
      </c>
      <c r="I268" s="156">
        <v>0.25</v>
      </c>
      <c r="J268" s="154"/>
      <c r="K268" s="154"/>
      <c r="L268" s="154"/>
      <c r="M268" s="154"/>
      <c r="N268" s="154"/>
      <c r="O268" s="154"/>
    </row>
    <row r="269" spans="1:15">
      <c r="A269" s="153"/>
      <c r="B269" s="71" t="s">
        <v>214</v>
      </c>
      <c r="C269" s="112">
        <f>(C19+C47+C74+C99+C127+C153+C178+C202+C228+C257)/10</f>
        <v>944</v>
      </c>
      <c r="D269" s="112">
        <f>(D19+D47+D74+D99+D127+D153+D178+D202+D228+D257)/10</f>
        <v>43.566999999999993</v>
      </c>
      <c r="E269" s="112">
        <f>(E19+E47+E74+E99+E127+E153+E178+E202+E228+E257)/10</f>
        <v>41.379999999999995</v>
      </c>
      <c r="F269" s="112">
        <f>(F19+F47+F74+F99+F127+F153+F178+F202+F228+F257)/10</f>
        <v>141.66500000000002</v>
      </c>
      <c r="G269" s="112">
        <f>(G19+G47+G74+G99+G127+G153+G178+G202+G228+G257)/10</f>
        <v>922.66399999999999</v>
      </c>
      <c r="H269" s="155">
        <v>813.9</v>
      </c>
      <c r="I269" s="156">
        <v>0.3</v>
      </c>
      <c r="J269" s="154"/>
      <c r="K269" s="154"/>
      <c r="L269" s="154"/>
      <c r="M269" s="154"/>
      <c r="N269" s="154"/>
      <c r="O269" s="154"/>
    </row>
    <row r="270" spans="1:15">
      <c r="A270" s="153"/>
      <c r="B270" s="71" t="s">
        <v>215</v>
      </c>
      <c r="C270" s="157">
        <f>(C24+C52+C79+C104+C132+C157+C183+C207+C235+C262)/10</f>
        <v>411.7</v>
      </c>
      <c r="D270" s="157">
        <f>(D24+D52+D79+D104+D132+D157+D183+D207+D235+D262)/10</f>
        <v>13.696999999999999</v>
      </c>
      <c r="E270" s="157">
        <f>(E24+E52+E79+E104+E132+E157+E183+E207+E235+E262)/10</f>
        <v>20.873000000000001</v>
      </c>
      <c r="F270" s="157">
        <f>(F24+F52+F79+F104+F132+F157+F183+F207+F235+F262)/10</f>
        <v>75.546000000000006</v>
      </c>
      <c r="G270" s="157">
        <f>(G24+G52+G79+G104+G132+G157+G183+G207+G235+G262)/10</f>
        <v>547.60099999999989</v>
      </c>
      <c r="H270" s="158">
        <v>542.6</v>
      </c>
      <c r="I270" s="159">
        <v>0.2</v>
      </c>
      <c r="J270" s="160"/>
      <c r="K270" s="160"/>
      <c r="L270" s="160"/>
      <c r="M270" s="160"/>
      <c r="N270" s="160"/>
      <c r="O270" s="160"/>
    </row>
  </sheetData>
  <autoFilter ref="A2:O263">
    <filterColumn colId="3" showButton="0"/>
    <filterColumn colId="4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</autoFilter>
  <mergeCells count="61">
    <mergeCell ref="A237:O237"/>
    <mergeCell ref="A238:A239"/>
    <mergeCell ref="B238:B239"/>
    <mergeCell ref="C238:C239"/>
    <mergeCell ref="D238:F238"/>
    <mergeCell ref="I238:O238"/>
    <mergeCell ref="A209:O209"/>
    <mergeCell ref="A210:A211"/>
    <mergeCell ref="B210:B211"/>
    <mergeCell ref="C210:C211"/>
    <mergeCell ref="D210:F210"/>
    <mergeCell ref="I210:O210"/>
    <mergeCell ref="A185:O185"/>
    <mergeCell ref="A186:A187"/>
    <mergeCell ref="B186:B187"/>
    <mergeCell ref="C186:C187"/>
    <mergeCell ref="D186:F186"/>
    <mergeCell ref="I186:O186"/>
    <mergeCell ref="A159:O159"/>
    <mergeCell ref="A160:A161"/>
    <mergeCell ref="B160:B161"/>
    <mergeCell ref="C160:C161"/>
    <mergeCell ref="D160:F160"/>
    <mergeCell ref="I160:O160"/>
    <mergeCell ref="A134:O134"/>
    <mergeCell ref="A135:A136"/>
    <mergeCell ref="B135:B136"/>
    <mergeCell ref="C135:C136"/>
    <mergeCell ref="D135:F135"/>
    <mergeCell ref="I135:O135"/>
    <mergeCell ref="C82:C83"/>
    <mergeCell ref="D82:F82"/>
    <mergeCell ref="I82:O82"/>
    <mergeCell ref="A106:O106"/>
    <mergeCell ref="A107:A108"/>
    <mergeCell ref="B107:B108"/>
    <mergeCell ref="C107:C108"/>
    <mergeCell ref="D107:F107"/>
    <mergeCell ref="I107:O107"/>
    <mergeCell ref="A1:O1"/>
    <mergeCell ref="A2:A3"/>
    <mergeCell ref="B2:B3"/>
    <mergeCell ref="C2:C3"/>
    <mergeCell ref="D2:F2"/>
    <mergeCell ref="I2:O2"/>
    <mergeCell ref="H266:I266"/>
    <mergeCell ref="A54:O54"/>
    <mergeCell ref="A55:A56"/>
    <mergeCell ref="A26:O26"/>
    <mergeCell ref="A27:A28"/>
    <mergeCell ref="B27:B28"/>
    <mergeCell ref="C27:C28"/>
    <mergeCell ref="D27:F27"/>
    <mergeCell ref="I27:O27"/>
    <mergeCell ref="B55:B56"/>
    <mergeCell ref="C55:C56"/>
    <mergeCell ref="D55:F55"/>
    <mergeCell ref="I55:O55"/>
    <mergeCell ref="A81:O81"/>
    <mergeCell ref="A82:A83"/>
    <mergeCell ref="B82:B83"/>
  </mergeCells>
  <pageMargins left="0.70866141732283472" right="0.70866141732283472" top="0.74803149606299213" bottom="0.74803149606299213" header="0.31496062992125984" footer="0.31496062992125984"/>
  <pageSetup paperSize="9" scale="81" fitToHeight="12" orientation="landscape" r:id="rId1"/>
  <headerFooter alignWithMargins="0"/>
  <rowBreaks count="9" manualBreakCount="9">
    <brk id="25" max="14" man="1"/>
    <brk id="53" max="14" man="1"/>
    <brk id="80" max="14" man="1"/>
    <brk id="105" max="14" man="1"/>
    <brk id="133" max="14" man="1"/>
    <brk id="158" max="14" man="1"/>
    <brk id="184" max="14" man="1"/>
    <brk id="208" max="14" man="1"/>
    <brk id="236" max="14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2:Q353"/>
  <sheetViews>
    <sheetView view="pageBreakPreview" topLeftCell="A295" workbookViewId="0">
      <selection activeCell="D151" sqref="D151"/>
    </sheetView>
  </sheetViews>
  <sheetFormatPr defaultColWidth="9.109375" defaultRowHeight="14.4"/>
  <cols>
    <col min="1" max="1" width="10.88671875" style="20" customWidth="1"/>
    <col min="2" max="2" width="36.5546875" style="20" customWidth="1"/>
    <col min="3" max="3" width="7.6640625" style="40" customWidth="1"/>
    <col min="4" max="4" width="7.5546875" style="40" customWidth="1"/>
    <col min="5" max="5" width="7.109375" style="40" customWidth="1"/>
    <col min="6" max="6" width="8.5546875" style="40" customWidth="1"/>
    <col min="7" max="7" width="11.109375" style="40" customWidth="1"/>
    <col min="8" max="8" width="6.44140625" style="40" customWidth="1"/>
    <col min="9" max="9" width="7" style="40" customWidth="1"/>
    <col min="10" max="10" width="8.33203125" style="40" customWidth="1"/>
    <col min="11" max="11" width="8.88671875" style="40" customWidth="1"/>
    <col min="12" max="12" width="8.44140625" style="40" customWidth="1"/>
    <col min="13" max="14" width="8" style="40" customWidth="1"/>
    <col min="15" max="16384" width="9.109375" style="20"/>
  </cols>
  <sheetData>
    <row r="12" spans="2:13">
      <c r="B12" s="242" t="s">
        <v>101</v>
      </c>
      <c r="C12" s="242"/>
      <c r="D12" s="242"/>
      <c r="E12" s="242"/>
      <c r="F12" s="242"/>
      <c r="G12" s="242"/>
      <c r="H12" s="242"/>
      <c r="I12" s="242"/>
      <c r="J12" s="242"/>
      <c r="K12" s="242"/>
      <c r="L12" s="242"/>
      <c r="M12" s="242"/>
    </row>
    <row r="13" spans="2:13">
      <c r="B13" s="242"/>
      <c r="C13" s="242"/>
      <c r="D13" s="242"/>
      <c r="E13" s="242"/>
      <c r="F13" s="242"/>
      <c r="G13" s="242"/>
      <c r="H13" s="242"/>
      <c r="I13" s="242"/>
      <c r="J13" s="242"/>
      <c r="K13" s="242"/>
      <c r="L13" s="242"/>
      <c r="M13" s="242"/>
    </row>
    <row r="14" spans="2:13">
      <c r="B14" s="242"/>
      <c r="C14" s="242"/>
      <c r="D14" s="242"/>
      <c r="E14" s="242"/>
      <c r="F14" s="242"/>
      <c r="G14" s="242"/>
      <c r="H14" s="242"/>
      <c r="I14" s="242"/>
      <c r="J14" s="242"/>
      <c r="K14" s="242"/>
      <c r="L14" s="242"/>
      <c r="M14" s="242"/>
    </row>
    <row r="15" spans="2:13">
      <c r="B15" s="242"/>
      <c r="C15" s="242"/>
      <c r="D15" s="242"/>
      <c r="E15" s="242"/>
      <c r="F15" s="242"/>
      <c r="G15" s="242"/>
      <c r="H15" s="242"/>
      <c r="I15" s="242"/>
      <c r="J15" s="242"/>
      <c r="K15" s="242"/>
      <c r="L15" s="242"/>
      <c r="M15" s="242"/>
    </row>
    <row r="16" spans="2:13">
      <c r="B16" s="242"/>
      <c r="C16" s="242"/>
      <c r="D16" s="242"/>
      <c r="E16" s="242"/>
      <c r="F16" s="242"/>
      <c r="G16" s="242"/>
      <c r="H16" s="242"/>
      <c r="I16" s="242"/>
      <c r="J16" s="242"/>
      <c r="K16" s="242"/>
      <c r="L16" s="242"/>
      <c r="M16" s="242"/>
    </row>
    <row r="17" spans="2:13">
      <c r="B17" s="242"/>
      <c r="C17" s="242"/>
      <c r="D17" s="242"/>
      <c r="E17" s="242"/>
      <c r="F17" s="242"/>
      <c r="G17" s="242"/>
      <c r="H17" s="242"/>
      <c r="I17" s="242"/>
      <c r="J17" s="242"/>
      <c r="K17" s="242"/>
      <c r="L17" s="242"/>
      <c r="M17" s="242"/>
    </row>
    <row r="18" spans="2:13">
      <c r="B18" s="242"/>
      <c r="C18" s="242"/>
      <c r="D18" s="242"/>
      <c r="E18" s="242"/>
      <c r="F18" s="242"/>
      <c r="G18" s="242"/>
      <c r="H18" s="242"/>
      <c r="I18" s="242"/>
      <c r="J18" s="242"/>
      <c r="K18" s="242"/>
      <c r="L18" s="242"/>
      <c r="M18" s="242"/>
    </row>
    <row r="34" spans="1:16">
      <c r="A34" s="243"/>
      <c r="B34" s="243"/>
      <c r="C34" s="243"/>
      <c r="D34" s="243"/>
      <c r="E34" s="243"/>
      <c r="F34" s="243"/>
      <c r="G34" s="243"/>
      <c r="H34" s="243"/>
      <c r="I34" s="243"/>
      <c r="J34" s="243"/>
      <c r="K34" s="243"/>
      <c r="L34" s="243"/>
      <c r="M34" s="243"/>
      <c r="N34" s="243"/>
    </row>
    <row r="35" spans="1:16">
      <c r="A35" s="243"/>
      <c r="B35" s="243"/>
      <c r="C35" s="243"/>
      <c r="D35" s="243"/>
      <c r="E35" s="243"/>
      <c r="F35" s="243"/>
      <c r="G35" s="243"/>
      <c r="H35" s="243"/>
      <c r="I35" s="243"/>
      <c r="J35" s="243"/>
      <c r="K35" s="243"/>
      <c r="L35" s="243"/>
      <c r="M35" s="243"/>
      <c r="N35" s="243"/>
    </row>
    <row r="36" spans="1:16">
      <c r="A36" s="247" t="s">
        <v>69</v>
      </c>
      <c r="B36" s="247"/>
      <c r="C36" s="247"/>
      <c r="D36" s="247"/>
      <c r="E36" s="247"/>
      <c r="F36" s="247"/>
      <c r="G36" s="247"/>
      <c r="H36" s="247"/>
      <c r="I36" s="247"/>
      <c r="J36" s="247"/>
      <c r="K36" s="247"/>
      <c r="L36" s="247"/>
      <c r="M36" s="247"/>
      <c r="N36" s="247"/>
    </row>
    <row r="37" spans="1:16">
      <c r="A37" s="241" t="s">
        <v>63</v>
      </c>
      <c r="B37" s="241"/>
      <c r="C37" s="241"/>
      <c r="D37" s="241"/>
      <c r="E37" s="241"/>
      <c r="F37" s="241"/>
      <c r="G37" s="241"/>
      <c r="H37" s="241"/>
      <c r="I37" s="241"/>
      <c r="J37" s="241"/>
      <c r="K37" s="241"/>
      <c r="L37" s="241"/>
      <c r="M37" s="241"/>
      <c r="N37" s="241"/>
    </row>
    <row r="38" spans="1:16" ht="27.6">
      <c r="A38" s="16" t="s">
        <v>9</v>
      </c>
      <c r="B38" s="16" t="s">
        <v>10</v>
      </c>
      <c r="C38" s="248" t="s">
        <v>53</v>
      </c>
      <c r="D38" s="245" t="s">
        <v>11</v>
      </c>
      <c r="E38" s="244"/>
      <c r="F38" s="246"/>
      <c r="G38" s="16" t="s">
        <v>12</v>
      </c>
      <c r="H38" s="245" t="s">
        <v>13</v>
      </c>
      <c r="I38" s="244"/>
      <c r="J38" s="244"/>
      <c r="K38" s="244" t="s">
        <v>14</v>
      </c>
      <c r="L38" s="244"/>
      <c r="M38" s="244"/>
      <c r="N38" s="244"/>
    </row>
    <row r="39" spans="1:16">
      <c r="A39" s="41" t="s">
        <v>15</v>
      </c>
      <c r="B39" s="23"/>
      <c r="C39" s="249"/>
      <c r="D39" s="42" t="s">
        <v>16</v>
      </c>
      <c r="E39" s="10" t="s">
        <v>17</v>
      </c>
      <c r="F39" s="43" t="s">
        <v>18</v>
      </c>
      <c r="G39" s="44" t="s">
        <v>19</v>
      </c>
      <c r="H39" s="42" t="s">
        <v>68</v>
      </c>
      <c r="I39" s="10" t="s">
        <v>20</v>
      </c>
      <c r="J39" s="10" t="s">
        <v>21</v>
      </c>
      <c r="K39" s="10" t="s">
        <v>22</v>
      </c>
      <c r="L39" s="10" t="s">
        <v>23</v>
      </c>
      <c r="M39" s="10" t="s">
        <v>24</v>
      </c>
      <c r="N39" s="10" t="s">
        <v>25</v>
      </c>
    </row>
    <row r="40" spans="1:16">
      <c r="A40" s="45"/>
      <c r="B40" s="46" t="s">
        <v>26</v>
      </c>
      <c r="C40" s="47"/>
      <c r="D40" s="47"/>
      <c r="E40" s="47"/>
      <c r="F40" s="47"/>
      <c r="G40" s="47"/>
      <c r="H40" s="47"/>
      <c r="I40" s="47"/>
      <c r="J40" s="47"/>
      <c r="K40" s="47"/>
      <c r="L40" s="47"/>
      <c r="M40" s="47"/>
      <c r="N40" s="48"/>
    </row>
    <row r="41" spans="1:16" s="51" customFormat="1" ht="27.75" customHeight="1">
      <c r="A41" s="72" t="s">
        <v>125</v>
      </c>
      <c r="B41" s="23" t="s">
        <v>61</v>
      </c>
      <c r="C41" s="1">
        <v>200</v>
      </c>
      <c r="D41" s="9">
        <v>7.44</v>
      </c>
      <c r="E41" s="9">
        <v>8.07</v>
      </c>
      <c r="F41" s="9">
        <v>35.28</v>
      </c>
      <c r="G41" s="9">
        <v>243.92</v>
      </c>
      <c r="H41" s="9">
        <v>0.06</v>
      </c>
      <c r="I41" s="9">
        <v>0</v>
      </c>
      <c r="J41" s="9">
        <v>20</v>
      </c>
      <c r="K41" s="9">
        <v>44</v>
      </c>
      <c r="L41" s="9">
        <v>36</v>
      </c>
      <c r="M41" s="9">
        <v>48</v>
      </c>
      <c r="N41" s="9">
        <v>3.4</v>
      </c>
    </row>
    <row r="42" spans="1:16" s="51" customFormat="1">
      <c r="A42" s="2">
        <v>347</v>
      </c>
      <c r="B42" s="25" t="s">
        <v>45</v>
      </c>
      <c r="C42" s="1">
        <v>200</v>
      </c>
      <c r="D42" s="9">
        <v>3.7</v>
      </c>
      <c r="E42" s="9">
        <v>3.93</v>
      </c>
      <c r="F42" s="9">
        <v>25.95</v>
      </c>
      <c r="G42" s="9">
        <v>153.91999999999999</v>
      </c>
      <c r="H42" s="9">
        <v>0.02</v>
      </c>
      <c r="I42" s="9">
        <v>0</v>
      </c>
      <c r="J42" s="9">
        <v>0.03</v>
      </c>
      <c r="K42" s="9">
        <v>111.4</v>
      </c>
      <c r="L42" s="9">
        <v>125.64</v>
      </c>
      <c r="M42" s="9">
        <v>20.28</v>
      </c>
      <c r="N42" s="9">
        <v>0.66</v>
      </c>
    </row>
    <row r="43" spans="1:16" s="51" customFormat="1" hidden="1">
      <c r="A43" s="49"/>
      <c r="B43" s="26"/>
      <c r="C43" s="50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</row>
    <row r="44" spans="1:16" s="51" customFormat="1">
      <c r="A44" s="49" t="s">
        <v>56</v>
      </c>
      <c r="B44" s="26" t="s">
        <v>36</v>
      </c>
      <c r="C44" s="50">
        <v>25</v>
      </c>
      <c r="D44" s="13">
        <v>5.8</v>
      </c>
      <c r="E44" s="13">
        <v>7.37</v>
      </c>
      <c r="F44" s="13">
        <v>0</v>
      </c>
      <c r="G44" s="13">
        <v>90.9</v>
      </c>
      <c r="H44" s="13">
        <v>0</v>
      </c>
      <c r="I44" s="13">
        <v>0.33</v>
      </c>
      <c r="J44" s="13">
        <v>86.73</v>
      </c>
      <c r="K44" s="13">
        <v>416.25</v>
      </c>
      <c r="L44" s="13">
        <v>249.75</v>
      </c>
      <c r="M44" s="13">
        <v>23.35</v>
      </c>
      <c r="N44" s="13">
        <v>0.32</v>
      </c>
      <c r="P44" s="52"/>
    </row>
    <row r="45" spans="1:16" s="51" customFormat="1">
      <c r="A45" s="104">
        <v>209</v>
      </c>
      <c r="B45" s="102" t="s">
        <v>129</v>
      </c>
      <c r="C45" s="105">
        <v>40</v>
      </c>
      <c r="D45" s="103">
        <v>5.0999999999999996</v>
      </c>
      <c r="E45" s="103">
        <v>4.5999999999999996</v>
      </c>
      <c r="F45" s="103">
        <v>0.3</v>
      </c>
      <c r="G45" s="103">
        <v>63</v>
      </c>
      <c r="H45" s="103">
        <v>0</v>
      </c>
      <c r="I45" s="103">
        <v>0</v>
      </c>
      <c r="J45" s="103">
        <v>100</v>
      </c>
      <c r="K45" s="103">
        <v>22</v>
      </c>
      <c r="L45" s="103">
        <v>77</v>
      </c>
      <c r="M45" s="103">
        <v>4.8</v>
      </c>
      <c r="N45" s="103">
        <v>1</v>
      </c>
      <c r="P45" s="52"/>
    </row>
    <row r="46" spans="1:16" s="51" customFormat="1">
      <c r="A46" s="49" t="s">
        <v>54</v>
      </c>
      <c r="B46" s="26" t="s">
        <v>47</v>
      </c>
      <c r="C46" s="53">
        <v>15</v>
      </c>
      <c r="D46" s="13">
        <v>0.15</v>
      </c>
      <c r="E46" s="13">
        <v>10.8</v>
      </c>
      <c r="F46" s="13">
        <v>0.15</v>
      </c>
      <c r="G46" s="13">
        <v>85.5</v>
      </c>
      <c r="H46" s="13">
        <v>0</v>
      </c>
      <c r="I46" s="13">
        <v>0</v>
      </c>
      <c r="J46" s="13">
        <v>60</v>
      </c>
      <c r="K46" s="13">
        <v>0</v>
      </c>
      <c r="L46" s="13">
        <v>4.5</v>
      </c>
      <c r="M46" s="13">
        <v>0</v>
      </c>
      <c r="N46" s="13">
        <v>0</v>
      </c>
      <c r="P46" s="52"/>
    </row>
    <row r="47" spans="1:16" s="51" customFormat="1">
      <c r="A47" s="49" t="s">
        <v>56</v>
      </c>
      <c r="B47" s="27" t="s">
        <v>2</v>
      </c>
      <c r="C47" s="50">
        <v>200</v>
      </c>
      <c r="D47" s="13">
        <v>5.8</v>
      </c>
      <c r="E47" s="13">
        <v>5</v>
      </c>
      <c r="F47" s="13">
        <v>23.4</v>
      </c>
      <c r="G47" s="13">
        <v>112.24</v>
      </c>
      <c r="H47" s="13">
        <v>0.08</v>
      </c>
      <c r="I47" s="13">
        <v>1.4</v>
      </c>
      <c r="J47" s="13">
        <v>40</v>
      </c>
      <c r="K47" s="13">
        <v>240</v>
      </c>
      <c r="L47" s="13">
        <v>180</v>
      </c>
      <c r="M47" s="13">
        <v>28</v>
      </c>
      <c r="N47" s="13">
        <v>0.2</v>
      </c>
    </row>
    <row r="48" spans="1:16" s="51" customFormat="1">
      <c r="A48" s="49" t="s">
        <v>54</v>
      </c>
      <c r="B48" s="26" t="s">
        <v>48</v>
      </c>
      <c r="C48" s="50">
        <v>50</v>
      </c>
      <c r="D48" s="13">
        <v>3.8</v>
      </c>
      <c r="E48" s="13">
        <v>0.4</v>
      </c>
      <c r="F48" s="13">
        <v>24.1</v>
      </c>
      <c r="G48" s="13">
        <v>116.49</v>
      </c>
      <c r="H48" s="13">
        <v>0.06</v>
      </c>
      <c r="I48" s="13">
        <v>0</v>
      </c>
      <c r="J48" s="13">
        <v>0</v>
      </c>
      <c r="K48" s="13">
        <v>10</v>
      </c>
      <c r="L48" s="13">
        <v>32</v>
      </c>
      <c r="M48" s="13">
        <v>7</v>
      </c>
      <c r="N48" s="13">
        <v>0.6</v>
      </c>
      <c r="P48" s="54"/>
    </row>
    <row r="49" spans="1:16" s="51" customFormat="1">
      <c r="A49" s="49" t="s">
        <v>54</v>
      </c>
      <c r="B49" s="26" t="s">
        <v>4</v>
      </c>
      <c r="C49" s="50">
        <v>25</v>
      </c>
      <c r="D49" s="13">
        <v>2.2799999999999998</v>
      </c>
      <c r="E49" s="13">
        <v>0.24</v>
      </c>
      <c r="F49" s="13">
        <v>14.46</v>
      </c>
      <c r="G49" s="13">
        <v>69.89</v>
      </c>
      <c r="H49" s="13">
        <v>0.04</v>
      </c>
      <c r="I49" s="13">
        <v>0</v>
      </c>
      <c r="J49" s="13">
        <v>0</v>
      </c>
      <c r="K49" s="13">
        <v>6</v>
      </c>
      <c r="L49" s="13">
        <v>26.4</v>
      </c>
      <c r="M49" s="13">
        <v>4.2</v>
      </c>
      <c r="N49" s="13">
        <v>0.36</v>
      </c>
      <c r="P49" s="52"/>
    </row>
    <row r="50" spans="1:16" s="51" customFormat="1" ht="15.6">
      <c r="A50" s="26"/>
      <c r="B50" s="28" t="s">
        <v>27</v>
      </c>
      <c r="C50" s="50"/>
      <c r="D50" s="55">
        <f>SUM(D41:D49)</f>
        <v>34.07</v>
      </c>
      <c r="E50" s="55">
        <f t="shared" ref="E50:N50" si="0">SUM(E41:E49)</f>
        <v>40.409999999999997</v>
      </c>
      <c r="F50" s="55">
        <f t="shared" si="0"/>
        <v>123.64000000000001</v>
      </c>
      <c r="G50" s="55">
        <f t="shared" si="0"/>
        <v>935.86</v>
      </c>
      <c r="H50" s="55">
        <f t="shared" si="0"/>
        <v>0.26</v>
      </c>
      <c r="I50" s="55">
        <f t="shared" si="0"/>
        <v>1.73</v>
      </c>
      <c r="J50" s="55">
        <f t="shared" si="0"/>
        <v>306.76</v>
      </c>
      <c r="K50" s="55">
        <f t="shared" si="0"/>
        <v>849.65</v>
      </c>
      <c r="L50" s="55">
        <f t="shared" si="0"/>
        <v>731.29</v>
      </c>
      <c r="M50" s="55">
        <f t="shared" si="0"/>
        <v>135.63</v>
      </c>
      <c r="N50" s="55">
        <f t="shared" si="0"/>
        <v>6.54</v>
      </c>
    </row>
    <row r="51" spans="1:16" s="51" customFormat="1">
      <c r="A51" s="56"/>
      <c r="B51" s="57" t="s">
        <v>28</v>
      </c>
      <c r="C51" s="58"/>
      <c r="D51" s="59"/>
      <c r="E51" s="59"/>
      <c r="F51" s="59"/>
      <c r="G51" s="59"/>
      <c r="H51" s="59"/>
      <c r="I51" s="59"/>
      <c r="J51" s="59"/>
      <c r="K51" s="59"/>
      <c r="L51" s="59"/>
      <c r="M51" s="59"/>
      <c r="N51" s="60"/>
    </row>
    <row r="52" spans="1:16" s="51" customFormat="1">
      <c r="A52" s="49">
        <v>70</v>
      </c>
      <c r="B52" s="26" t="s">
        <v>3</v>
      </c>
      <c r="C52" s="50">
        <v>100</v>
      </c>
      <c r="D52" s="13">
        <v>0.84</v>
      </c>
      <c r="E52" s="13">
        <v>0.12</v>
      </c>
      <c r="F52" s="13">
        <v>2.2799999999999998</v>
      </c>
      <c r="G52" s="13">
        <v>19.2</v>
      </c>
      <c r="H52" s="13">
        <v>0</v>
      </c>
      <c r="I52" s="13">
        <v>0</v>
      </c>
      <c r="J52" s="13">
        <v>0</v>
      </c>
      <c r="K52" s="13">
        <v>40.799999999999997</v>
      </c>
      <c r="L52" s="13">
        <v>30</v>
      </c>
      <c r="M52" s="13">
        <v>14</v>
      </c>
      <c r="N52" s="13">
        <v>0.6</v>
      </c>
      <c r="P52" s="52"/>
    </row>
    <row r="53" spans="1:16" s="51" customFormat="1" ht="28.2">
      <c r="A53" s="5">
        <v>37</v>
      </c>
      <c r="B53" s="26" t="s">
        <v>108</v>
      </c>
      <c r="C53" s="4">
        <v>250</v>
      </c>
      <c r="D53" s="8">
        <v>1.9</v>
      </c>
      <c r="E53" s="8">
        <v>6.66</v>
      </c>
      <c r="F53" s="8">
        <v>10.81</v>
      </c>
      <c r="G53" s="8">
        <v>111.11</v>
      </c>
      <c r="H53" s="8">
        <v>0.05</v>
      </c>
      <c r="I53" s="8">
        <v>10.8</v>
      </c>
      <c r="J53" s="8">
        <v>0</v>
      </c>
      <c r="K53" s="8">
        <v>58</v>
      </c>
      <c r="L53" s="8">
        <v>200</v>
      </c>
      <c r="M53" s="8">
        <v>30</v>
      </c>
      <c r="N53" s="8">
        <v>1.3</v>
      </c>
    </row>
    <row r="54" spans="1:16" s="51" customFormat="1">
      <c r="A54" s="26">
        <v>1033</v>
      </c>
      <c r="B54" s="26" t="s">
        <v>55</v>
      </c>
      <c r="C54" s="50" t="s">
        <v>123</v>
      </c>
      <c r="D54" s="13">
        <v>24.75</v>
      </c>
      <c r="E54" s="13">
        <v>34.75</v>
      </c>
      <c r="F54" s="13">
        <v>33.75</v>
      </c>
      <c r="G54" s="13">
        <v>547.5</v>
      </c>
      <c r="H54" s="13">
        <v>0.43</v>
      </c>
      <c r="I54" s="13">
        <v>0</v>
      </c>
      <c r="J54" s="13">
        <v>0</v>
      </c>
      <c r="K54" s="13">
        <v>43.75</v>
      </c>
      <c r="L54" s="13">
        <v>196.87</v>
      </c>
      <c r="M54" s="13">
        <v>32.5</v>
      </c>
      <c r="N54" s="13">
        <v>2.25</v>
      </c>
    </row>
    <row r="55" spans="1:16" s="51" customFormat="1" hidden="1">
      <c r="A55" s="49"/>
      <c r="B55" s="26"/>
      <c r="C55" s="50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54"/>
    </row>
    <row r="56" spans="1:16" s="51" customFormat="1">
      <c r="A56" s="49" t="s">
        <v>56</v>
      </c>
      <c r="B56" s="26" t="s">
        <v>66</v>
      </c>
      <c r="C56" s="50">
        <v>200</v>
      </c>
      <c r="D56" s="13">
        <v>1</v>
      </c>
      <c r="E56" s="13">
        <v>0.2</v>
      </c>
      <c r="F56" s="13">
        <v>0</v>
      </c>
      <c r="G56" s="13">
        <v>36</v>
      </c>
      <c r="H56" s="13">
        <v>0.02</v>
      </c>
      <c r="I56" s="13">
        <v>4</v>
      </c>
      <c r="J56" s="13">
        <v>0</v>
      </c>
      <c r="K56" s="13">
        <v>14</v>
      </c>
      <c r="L56" s="13">
        <v>14</v>
      </c>
      <c r="M56" s="13">
        <v>8</v>
      </c>
      <c r="N56" s="13">
        <v>2.8</v>
      </c>
      <c r="O56" s="54"/>
      <c r="P56" s="54"/>
    </row>
    <row r="57" spans="1:16" s="51" customFormat="1">
      <c r="A57" s="49" t="s">
        <v>54</v>
      </c>
      <c r="B57" s="26" t="s">
        <v>48</v>
      </c>
      <c r="C57" s="50">
        <v>50</v>
      </c>
      <c r="D57" s="13">
        <v>3.8</v>
      </c>
      <c r="E57" s="13">
        <v>0.4</v>
      </c>
      <c r="F57" s="13">
        <v>24.1</v>
      </c>
      <c r="G57" s="13">
        <v>116.49</v>
      </c>
      <c r="H57" s="13">
        <v>0.06</v>
      </c>
      <c r="I57" s="13">
        <v>0</v>
      </c>
      <c r="J57" s="13">
        <v>0</v>
      </c>
      <c r="K57" s="13">
        <v>10</v>
      </c>
      <c r="L57" s="13">
        <v>32</v>
      </c>
      <c r="M57" s="13">
        <v>7</v>
      </c>
      <c r="N57" s="13">
        <v>0.6</v>
      </c>
      <c r="P57" s="54"/>
    </row>
    <row r="58" spans="1:16" s="51" customFormat="1">
      <c r="A58" s="49" t="s">
        <v>54</v>
      </c>
      <c r="B58" s="26" t="s">
        <v>30</v>
      </c>
      <c r="C58" s="50">
        <v>35</v>
      </c>
      <c r="D58" s="13">
        <v>1.96</v>
      </c>
      <c r="E58" s="13">
        <v>0.42</v>
      </c>
      <c r="F58" s="13">
        <v>17.29</v>
      </c>
      <c r="G58" s="13">
        <v>66.5</v>
      </c>
      <c r="H58" s="13">
        <v>0.04</v>
      </c>
      <c r="I58" s="13">
        <v>0</v>
      </c>
      <c r="J58" s="13">
        <v>0</v>
      </c>
      <c r="K58" s="13">
        <v>8.4</v>
      </c>
      <c r="L58" s="13">
        <v>37.1</v>
      </c>
      <c r="M58" s="13">
        <v>8.4</v>
      </c>
      <c r="N58" s="13">
        <v>1.1200000000000001</v>
      </c>
      <c r="P58" s="54"/>
    </row>
    <row r="59" spans="1:16" ht="15.6">
      <c r="A59" s="25"/>
      <c r="B59" s="31" t="s">
        <v>29</v>
      </c>
      <c r="C59" s="10"/>
      <c r="D59" s="61">
        <f>SUM(D52:D58)</f>
        <v>34.25</v>
      </c>
      <c r="E59" s="61">
        <f t="shared" ref="E59:N59" si="1">SUM(E52:E58)</f>
        <v>42.550000000000004</v>
      </c>
      <c r="F59" s="61">
        <f t="shared" si="1"/>
        <v>88.22999999999999</v>
      </c>
      <c r="G59" s="61">
        <f t="shared" si="1"/>
        <v>896.8</v>
      </c>
      <c r="H59" s="61">
        <f t="shared" si="1"/>
        <v>0.60000000000000009</v>
      </c>
      <c r="I59" s="61">
        <f t="shared" si="1"/>
        <v>14.8</v>
      </c>
      <c r="J59" s="61">
        <f t="shared" si="1"/>
        <v>0</v>
      </c>
      <c r="K59" s="61">
        <f t="shared" si="1"/>
        <v>174.95000000000002</v>
      </c>
      <c r="L59" s="61">
        <f t="shared" si="1"/>
        <v>509.97</v>
      </c>
      <c r="M59" s="61">
        <f t="shared" si="1"/>
        <v>99.9</v>
      </c>
      <c r="N59" s="61">
        <f t="shared" si="1"/>
        <v>8.67</v>
      </c>
    </row>
    <row r="60" spans="1:16" ht="15.6">
      <c r="A60" s="25"/>
      <c r="B60" s="31" t="s">
        <v>40</v>
      </c>
      <c r="C60" s="10"/>
      <c r="D60" s="62">
        <f>D50+D59</f>
        <v>68.319999999999993</v>
      </c>
      <c r="E60" s="62">
        <f t="shared" ref="E60:N60" si="2">E50+E59</f>
        <v>82.960000000000008</v>
      </c>
      <c r="F60" s="62">
        <f t="shared" si="2"/>
        <v>211.87</v>
      </c>
      <c r="G60" s="62">
        <f t="shared" si="2"/>
        <v>1832.6599999999999</v>
      </c>
      <c r="H60" s="62">
        <f t="shared" si="2"/>
        <v>0.8600000000000001</v>
      </c>
      <c r="I60" s="62">
        <f t="shared" si="2"/>
        <v>16.53</v>
      </c>
      <c r="J60" s="62">
        <f t="shared" si="2"/>
        <v>306.76</v>
      </c>
      <c r="K60" s="62">
        <f t="shared" si="2"/>
        <v>1024.5999999999999</v>
      </c>
      <c r="L60" s="62">
        <f t="shared" si="2"/>
        <v>1241.26</v>
      </c>
      <c r="M60" s="62">
        <f t="shared" si="2"/>
        <v>235.53</v>
      </c>
      <c r="N60" s="62">
        <f t="shared" si="2"/>
        <v>15.21</v>
      </c>
    </row>
    <row r="61" spans="1:16" ht="15.6">
      <c r="A61" s="63"/>
      <c r="B61" s="64"/>
      <c r="C61" s="65"/>
      <c r="D61" s="66"/>
      <c r="E61" s="66"/>
      <c r="F61" s="66"/>
      <c r="G61" s="66"/>
      <c r="H61" s="66"/>
      <c r="I61" s="66"/>
      <c r="J61" s="66"/>
      <c r="K61" s="66"/>
      <c r="L61" s="66"/>
      <c r="M61" s="66"/>
      <c r="N61" s="66"/>
    </row>
    <row r="62" spans="1:16" ht="15.6">
      <c r="A62" s="63"/>
      <c r="B62" s="64"/>
      <c r="C62" s="65"/>
      <c r="D62" s="66"/>
      <c r="E62" s="66"/>
      <c r="F62" s="66"/>
      <c r="G62" s="66"/>
      <c r="H62" s="66"/>
      <c r="I62" s="66"/>
      <c r="J62" s="66"/>
      <c r="K62" s="66"/>
      <c r="L62" s="66"/>
      <c r="M62" s="66"/>
      <c r="N62" s="66"/>
    </row>
    <row r="63" spans="1:16" ht="15.6">
      <c r="A63" s="63"/>
      <c r="B63" s="64"/>
      <c r="C63" s="65"/>
      <c r="D63" s="66"/>
      <c r="E63" s="66"/>
      <c r="F63" s="66"/>
      <c r="G63" s="66"/>
      <c r="H63" s="66"/>
      <c r="I63" s="66"/>
      <c r="J63" s="66"/>
      <c r="K63" s="66"/>
      <c r="L63" s="66"/>
      <c r="M63" s="66"/>
      <c r="N63" s="66"/>
    </row>
    <row r="68" spans="1:16">
      <c r="A68" s="243"/>
      <c r="B68" s="243"/>
      <c r="C68" s="243"/>
      <c r="D68" s="243"/>
      <c r="E68" s="243"/>
      <c r="F68" s="243"/>
      <c r="G68" s="243"/>
      <c r="H68" s="243"/>
      <c r="I68" s="243"/>
      <c r="J68" s="243"/>
      <c r="K68" s="243"/>
      <c r="L68" s="243"/>
      <c r="M68" s="243"/>
      <c r="N68" s="243"/>
    </row>
    <row r="69" spans="1:16">
      <c r="A69" s="243"/>
      <c r="B69" s="243"/>
      <c r="C69" s="243"/>
      <c r="D69" s="243"/>
      <c r="E69" s="243"/>
      <c r="F69" s="243"/>
      <c r="G69" s="243"/>
      <c r="H69" s="243"/>
      <c r="I69" s="243"/>
      <c r="J69" s="243"/>
      <c r="K69" s="243"/>
      <c r="L69" s="243"/>
      <c r="M69" s="243"/>
      <c r="N69" s="243"/>
    </row>
    <row r="70" spans="1:16">
      <c r="A70" s="247" t="s">
        <v>114</v>
      </c>
      <c r="B70" s="247"/>
      <c r="C70" s="247"/>
      <c r="D70" s="247"/>
      <c r="E70" s="247"/>
      <c r="F70" s="247"/>
      <c r="G70" s="247"/>
      <c r="H70" s="247"/>
      <c r="I70" s="247"/>
      <c r="J70" s="247"/>
      <c r="K70" s="247"/>
      <c r="L70" s="247"/>
      <c r="M70" s="247"/>
      <c r="N70" s="247"/>
    </row>
    <row r="71" spans="1:16">
      <c r="A71" s="241" t="s">
        <v>63</v>
      </c>
      <c r="B71" s="241"/>
      <c r="C71" s="241"/>
      <c r="D71" s="241"/>
      <c r="E71" s="241"/>
      <c r="F71" s="241"/>
      <c r="G71" s="241"/>
      <c r="H71" s="241"/>
      <c r="I71" s="241"/>
      <c r="J71" s="241"/>
      <c r="K71" s="241"/>
      <c r="L71" s="241"/>
      <c r="M71" s="241"/>
      <c r="N71" s="241"/>
    </row>
    <row r="72" spans="1:16" ht="27.6">
      <c r="A72" s="16" t="s">
        <v>9</v>
      </c>
      <c r="B72" s="16" t="s">
        <v>10</v>
      </c>
      <c r="C72" s="248" t="s">
        <v>53</v>
      </c>
      <c r="D72" s="245" t="s">
        <v>11</v>
      </c>
      <c r="E72" s="244"/>
      <c r="F72" s="246"/>
      <c r="G72" s="16" t="s">
        <v>12</v>
      </c>
      <c r="H72" s="245" t="s">
        <v>13</v>
      </c>
      <c r="I72" s="244"/>
      <c r="J72" s="244"/>
      <c r="K72" s="244" t="s">
        <v>14</v>
      </c>
      <c r="L72" s="244"/>
      <c r="M72" s="244"/>
      <c r="N72" s="244"/>
    </row>
    <row r="73" spans="1:16">
      <c r="A73" s="41" t="s">
        <v>15</v>
      </c>
      <c r="B73" s="23"/>
      <c r="C73" s="249"/>
      <c r="D73" s="42" t="s">
        <v>16</v>
      </c>
      <c r="E73" s="10" t="s">
        <v>17</v>
      </c>
      <c r="F73" s="43" t="s">
        <v>18</v>
      </c>
      <c r="G73" s="44" t="s">
        <v>19</v>
      </c>
      <c r="H73" s="42" t="s">
        <v>68</v>
      </c>
      <c r="I73" s="10" t="s">
        <v>20</v>
      </c>
      <c r="J73" s="10" t="s">
        <v>21</v>
      </c>
      <c r="K73" s="10" t="s">
        <v>22</v>
      </c>
      <c r="L73" s="10" t="s">
        <v>23</v>
      </c>
      <c r="M73" s="10" t="s">
        <v>24</v>
      </c>
      <c r="N73" s="10" t="s">
        <v>25</v>
      </c>
    </row>
    <row r="74" spans="1:16">
      <c r="A74" s="23"/>
      <c r="B74" s="67" t="s">
        <v>26</v>
      </c>
      <c r="C74" s="41"/>
      <c r="D74" s="10"/>
      <c r="E74" s="10"/>
      <c r="F74" s="10"/>
      <c r="G74" s="41"/>
      <c r="H74" s="10"/>
      <c r="I74" s="10"/>
      <c r="J74" s="10"/>
      <c r="K74" s="10"/>
      <c r="L74" s="10"/>
      <c r="M74" s="10"/>
      <c r="N74" s="10"/>
    </row>
    <row r="75" spans="1:16" s="51" customFormat="1">
      <c r="A75" s="5">
        <v>70</v>
      </c>
      <c r="B75" s="30" t="s">
        <v>93</v>
      </c>
      <c r="C75" s="11">
        <v>50</v>
      </c>
      <c r="D75" s="8">
        <v>0.42</v>
      </c>
      <c r="E75" s="8">
        <v>0.06</v>
      </c>
      <c r="F75" s="8">
        <v>1.1399999999999999</v>
      </c>
      <c r="G75" s="8">
        <v>9.6</v>
      </c>
      <c r="H75" s="8">
        <v>0.01</v>
      </c>
      <c r="I75" s="8">
        <v>0</v>
      </c>
      <c r="J75" s="8">
        <v>0.01</v>
      </c>
      <c r="K75" s="8">
        <v>24.5</v>
      </c>
      <c r="L75" s="8">
        <v>25</v>
      </c>
      <c r="M75" s="8">
        <v>0</v>
      </c>
      <c r="N75" s="8">
        <v>0.4</v>
      </c>
      <c r="P75" s="52"/>
    </row>
    <row r="76" spans="1:16" s="51" customFormat="1">
      <c r="A76" s="102">
        <v>202</v>
      </c>
      <c r="B76" s="101" t="s">
        <v>5</v>
      </c>
      <c r="C76" s="105" t="s">
        <v>41</v>
      </c>
      <c r="D76" s="103">
        <v>12.84</v>
      </c>
      <c r="E76" s="103">
        <v>18.52</v>
      </c>
      <c r="F76" s="103">
        <v>7.33</v>
      </c>
      <c r="G76" s="103">
        <v>166.88</v>
      </c>
      <c r="H76" s="103">
        <v>0.04</v>
      </c>
      <c r="I76" s="103">
        <v>0.72</v>
      </c>
      <c r="J76" s="103">
        <v>0</v>
      </c>
      <c r="K76" s="103">
        <v>17.600000000000001</v>
      </c>
      <c r="L76" s="103">
        <v>107</v>
      </c>
      <c r="M76" s="103">
        <v>85.6</v>
      </c>
      <c r="N76" s="103">
        <v>0.64</v>
      </c>
      <c r="P76" s="52"/>
    </row>
    <row r="77" spans="1:16" s="51" customFormat="1">
      <c r="A77" s="26">
        <v>255</v>
      </c>
      <c r="B77" s="26" t="s">
        <v>34</v>
      </c>
      <c r="C77" s="50">
        <v>180</v>
      </c>
      <c r="D77" s="13">
        <v>5.4</v>
      </c>
      <c r="E77" s="13">
        <v>6.12</v>
      </c>
      <c r="F77" s="13">
        <v>26.3</v>
      </c>
      <c r="G77" s="13">
        <v>181.8</v>
      </c>
      <c r="H77" s="13">
        <v>0.14000000000000001</v>
      </c>
      <c r="I77" s="13">
        <v>0</v>
      </c>
      <c r="J77" s="13">
        <v>0</v>
      </c>
      <c r="K77" s="13">
        <v>21.6</v>
      </c>
      <c r="L77" s="13">
        <v>129.6</v>
      </c>
      <c r="M77" s="13">
        <v>90.6</v>
      </c>
      <c r="N77" s="13">
        <v>2.88</v>
      </c>
    </row>
    <row r="78" spans="1:16" s="51" customFormat="1">
      <c r="A78" s="5">
        <v>588</v>
      </c>
      <c r="B78" s="26" t="s">
        <v>39</v>
      </c>
      <c r="C78" s="4">
        <v>200</v>
      </c>
      <c r="D78" s="8">
        <v>0.56000000000000005</v>
      </c>
      <c r="E78" s="8">
        <v>0</v>
      </c>
      <c r="F78" s="8">
        <v>27.89</v>
      </c>
      <c r="G78" s="8">
        <v>113.79</v>
      </c>
      <c r="H78" s="8">
        <v>0.01</v>
      </c>
      <c r="I78" s="8">
        <v>0.7</v>
      </c>
      <c r="J78" s="8">
        <v>0.7</v>
      </c>
      <c r="K78" s="8">
        <v>12</v>
      </c>
      <c r="L78" s="8">
        <v>22.6</v>
      </c>
      <c r="M78" s="8">
        <v>4</v>
      </c>
      <c r="N78" s="8">
        <v>0.8</v>
      </c>
      <c r="P78" s="52"/>
    </row>
    <row r="79" spans="1:16" s="51" customFormat="1">
      <c r="A79" s="49" t="s">
        <v>54</v>
      </c>
      <c r="B79" s="26" t="s">
        <v>104</v>
      </c>
      <c r="C79" s="50">
        <v>200</v>
      </c>
      <c r="D79" s="13">
        <v>0.8</v>
      </c>
      <c r="E79" s="13">
        <v>0</v>
      </c>
      <c r="F79" s="13">
        <v>19.600000000000001</v>
      </c>
      <c r="G79" s="13">
        <v>94</v>
      </c>
      <c r="H79" s="13">
        <v>0.06</v>
      </c>
      <c r="I79" s="13">
        <v>20</v>
      </c>
      <c r="J79" s="13">
        <v>0</v>
      </c>
      <c r="K79" s="13">
        <v>16</v>
      </c>
      <c r="L79" s="13">
        <v>22</v>
      </c>
      <c r="M79" s="13">
        <v>18</v>
      </c>
      <c r="N79" s="13">
        <v>4.4000000000000004</v>
      </c>
      <c r="O79" s="54"/>
    </row>
    <row r="80" spans="1:16" s="51" customFormat="1">
      <c r="A80" s="49" t="s">
        <v>54</v>
      </c>
      <c r="B80" s="26" t="s">
        <v>48</v>
      </c>
      <c r="C80" s="50">
        <v>50</v>
      </c>
      <c r="D80" s="13">
        <v>3.8</v>
      </c>
      <c r="E80" s="13">
        <v>0.4</v>
      </c>
      <c r="F80" s="13">
        <v>24.1</v>
      </c>
      <c r="G80" s="13">
        <v>116.49</v>
      </c>
      <c r="H80" s="13">
        <v>0.06</v>
      </c>
      <c r="I80" s="13">
        <v>0</v>
      </c>
      <c r="J80" s="13">
        <v>0</v>
      </c>
      <c r="K80" s="13">
        <v>10</v>
      </c>
      <c r="L80" s="13">
        <v>32</v>
      </c>
      <c r="M80" s="13">
        <v>7</v>
      </c>
      <c r="N80" s="13">
        <v>0.6</v>
      </c>
      <c r="P80" s="54"/>
    </row>
    <row r="81" spans="1:16" s="21" customFormat="1">
      <c r="A81" s="68" t="s">
        <v>54</v>
      </c>
      <c r="B81" s="35" t="s">
        <v>30</v>
      </c>
      <c r="C81" s="69">
        <v>25</v>
      </c>
      <c r="D81" s="70">
        <v>1.4</v>
      </c>
      <c r="E81" s="70">
        <v>0.3</v>
      </c>
      <c r="F81" s="70">
        <v>12.35</v>
      </c>
      <c r="G81" s="70">
        <v>47.5</v>
      </c>
      <c r="H81" s="70">
        <v>0.02</v>
      </c>
      <c r="I81" s="70">
        <v>0</v>
      </c>
      <c r="J81" s="70">
        <v>0</v>
      </c>
      <c r="K81" s="70">
        <v>6</v>
      </c>
      <c r="L81" s="70">
        <v>26.5</v>
      </c>
      <c r="M81" s="70">
        <v>6</v>
      </c>
      <c r="N81" s="70">
        <v>0.8</v>
      </c>
    </row>
    <row r="82" spans="1:16" s="51" customFormat="1" ht="15.6">
      <c r="A82" s="26"/>
      <c r="B82" s="28" t="s">
        <v>27</v>
      </c>
      <c r="C82" s="50"/>
      <c r="D82" s="55">
        <f>SUM(D75:D81)</f>
        <v>25.22</v>
      </c>
      <c r="E82" s="55">
        <f t="shared" ref="E82:N82" si="3">SUM(E75:E81)</f>
        <v>25.4</v>
      </c>
      <c r="F82" s="55">
        <f t="shared" si="3"/>
        <v>118.71000000000001</v>
      </c>
      <c r="G82" s="55">
        <f t="shared" si="3"/>
        <v>730.06</v>
      </c>
      <c r="H82" s="55">
        <f t="shared" si="3"/>
        <v>0.34</v>
      </c>
      <c r="I82" s="55">
        <f t="shared" si="3"/>
        <v>21.42</v>
      </c>
      <c r="J82" s="55">
        <f t="shared" si="3"/>
        <v>0.71</v>
      </c>
      <c r="K82" s="55">
        <f t="shared" si="3"/>
        <v>107.7</v>
      </c>
      <c r="L82" s="55">
        <f t="shared" si="3"/>
        <v>364.70000000000005</v>
      </c>
      <c r="M82" s="55">
        <f t="shared" si="3"/>
        <v>211.2</v>
      </c>
      <c r="N82" s="55">
        <f t="shared" si="3"/>
        <v>10.520000000000001</v>
      </c>
    </row>
    <row r="83" spans="1:16" s="51" customFormat="1" ht="15.6">
      <c r="A83" s="26"/>
      <c r="B83" s="71" t="s">
        <v>28</v>
      </c>
      <c r="C83" s="50"/>
      <c r="D83" s="55"/>
      <c r="E83" s="55"/>
      <c r="F83" s="55"/>
      <c r="G83" s="55"/>
      <c r="H83" s="55"/>
      <c r="I83" s="55"/>
      <c r="J83" s="55"/>
      <c r="K83" s="55"/>
      <c r="L83" s="55"/>
      <c r="M83" s="55"/>
      <c r="N83" s="55"/>
    </row>
    <row r="84" spans="1:16" s="51" customFormat="1">
      <c r="A84" s="100">
        <v>97.225999999999999</v>
      </c>
      <c r="B84" s="26" t="s">
        <v>35</v>
      </c>
      <c r="C84" s="4">
        <v>250</v>
      </c>
      <c r="D84" s="8">
        <v>9.08</v>
      </c>
      <c r="E84" s="8">
        <v>7.56</v>
      </c>
      <c r="F84" s="8">
        <v>33.64</v>
      </c>
      <c r="G84" s="8">
        <v>245</v>
      </c>
      <c r="H84" s="8">
        <v>0.08</v>
      </c>
      <c r="I84" s="8">
        <v>0.88</v>
      </c>
      <c r="J84" s="8">
        <v>31.44</v>
      </c>
      <c r="K84" s="8">
        <v>41.3</v>
      </c>
      <c r="L84" s="8">
        <v>207.7</v>
      </c>
      <c r="M84" s="8">
        <v>31.34</v>
      </c>
      <c r="N84" s="8">
        <v>2.17</v>
      </c>
    </row>
    <row r="85" spans="1:16" s="51" customFormat="1">
      <c r="A85" s="26">
        <v>255</v>
      </c>
      <c r="B85" s="26" t="s">
        <v>94</v>
      </c>
      <c r="C85" s="50">
        <v>180</v>
      </c>
      <c r="D85" s="13">
        <v>5.22</v>
      </c>
      <c r="E85" s="13">
        <v>6.3</v>
      </c>
      <c r="F85" s="13">
        <v>41.22</v>
      </c>
      <c r="G85" s="13">
        <v>243</v>
      </c>
      <c r="H85" s="13">
        <v>0.04</v>
      </c>
      <c r="I85" s="13">
        <v>0</v>
      </c>
      <c r="J85" s="13">
        <v>0</v>
      </c>
      <c r="K85" s="13">
        <v>34.200000000000003</v>
      </c>
      <c r="L85" s="13">
        <v>151.5</v>
      </c>
      <c r="M85" s="13">
        <v>25.2</v>
      </c>
      <c r="N85" s="13">
        <v>1.08</v>
      </c>
    </row>
    <row r="86" spans="1:16" s="51" customFormat="1">
      <c r="A86" s="26">
        <v>227</v>
      </c>
      <c r="B86" s="26" t="s">
        <v>42</v>
      </c>
      <c r="C86" s="50" t="s">
        <v>44</v>
      </c>
      <c r="D86" s="13">
        <v>20.18</v>
      </c>
      <c r="E86" s="13">
        <v>54.47</v>
      </c>
      <c r="F86" s="13">
        <v>18.079999999999998</v>
      </c>
      <c r="G86" s="13">
        <v>643.76</v>
      </c>
      <c r="H86" s="13">
        <v>0.4</v>
      </c>
      <c r="I86" s="13">
        <v>41.41</v>
      </c>
      <c r="J86" s="13">
        <v>34.28</v>
      </c>
      <c r="K86" s="13">
        <v>69.599999999999994</v>
      </c>
      <c r="L86" s="13">
        <v>190.86</v>
      </c>
      <c r="M86" s="13">
        <v>31.14</v>
      </c>
      <c r="N86" s="13">
        <v>2.83</v>
      </c>
      <c r="P86" s="52"/>
    </row>
    <row r="87" spans="1:16" s="51" customFormat="1" ht="27" customHeight="1">
      <c r="A87" s="100">
        <v>350</v>
      </c>
      <c r="B87" s="26" t="s">
        <v>50</v>
      </c>
      <c r="C87" s="4">
        <v>200</v>
      </c>
      <c r="D87" s="8">
        <v>0</v>
      </c>
      <c r="E87" s="8">
        <v>0</v>
      </c>
      <c r="F87" s="8">
        <v>33.93</v>
      </c>
      <c r="G87" s="8">
        <v>129</v>
      </c>
      <c r="H87" s="8">
        <v>0</v>
      </c>
      <c r="I87" s="8">
        <v>4.4000000000000004</v>
      </c>
      <c r="J87" s="8">
        <v>0</v>
      </c>
      <c r="K87" s="8">
        <v>0.68</v>
      </c>
      <c r="L87" s="8">
        <v>18</v>
      </c>
      <c r="M87" s="8">
        <v>0</v>
      </c>
      <c r="N87" s="8">
        <v>0.1</v>
      </c>
      <c r="O87" s="54"/>
      <c r="P87" s="54"/>
    </row>
    <row r="88" spans="1:16" s="51" customFormat="1">
      <c r="A88" s="49" t="s">
        <v>54</v>
      </c>
      <c r="B88" s="26" t="s">
        <v>48</v>
      </c>
      <c r="C88" s="50">
        <v>50</v>
      </c>
      <c r="D88" s="13">
        <v>3.8</v>
      </c>
      <c r="E88" s="13">
        <v>0.4</v>
      </c>
      <c r="F88" s="13">
        <v>24.1</v>
      </c>
      <c r="G88" s="13">
        <v>116.49</v>
      </c>
      <c r="H88" s="13">
        <v>0.06</v>
      </c>
      <c r="I88" s="13">
        <v>0</v>
      </c>
      <c r="J88" s="13">
        <v>0</v>
      </c>
      <c r="K88" s="13">
        <v>10</v>
      </c>
      <c r="L88" s="13">
        <v>32</v>
      </c>
      <c r="M88" s="13">
        <v>7</v>
      </c>
      <c r="N88" s="13">
        <v>0.6</v>
      </c>
      <c r="P88" s="19"/>
    </row>
    <row r="89" spans="1:16">
      <c r="A89" s="72" t="s">
        <v>54</v>
      </c>
      <c r="B89" s="25" t="s">
        <v>30</v>
      </c>
      <c r="C89" s="10">
        <v>35</v>
      </c>
      <c r="D89" s="73">
        <v>1.96</v>
      </c>
      <c r="E89" s="73">
        <v>0.42</v>
      </c>
      <c r="F89" s="73">
        <v>17.29</v>
      </c>
      <c r="G89" s="73">
        <v>66.5</v>
      </c>
      <c r="H89" s="73">
        <v>0.04</v>
      </c>
      <c r="I89" s="73">
        <v>0</v>
      </c>
      <c r="J89" s="73">
        <v>0</v>
      </c>
      <c r="K89" s="73">
        <v>8.4</v>
      </c>
      <c r="L89" s="73">
        <v>37.1</v>
      </c>
      <c r="M89" s="73">
        <v>8.4</v>
      </c>
      <c r="N89" s="73">
        <v>1.1200000000000001</v>
      </c>
      <c r="P89" s="19"/>
    </row>
    <row r="90" spans="1:16" ht="15.6">
      <c r="A90" s="74"/>
      <c r="B90" s="31" t="s">
        <v>29</v>
      </c>
      <c r="C90" s="75"/>
      <c r="D90" s="61">
        <f>SUM(D84:D89)</f>
        <v>40.24</v>
      </c>
      <c r="E90" s="61">
        <f t="shared" ref="E90:N90" si="4">SUM(E84:E89)</f>
        <v>69.150000000000006</v>
      </c>
      <c r="F90" s="61">
        <f t="shared" si="4"/>
        <v>168.26</v>
      </c>
      <c r="G90" s="61">
        <f t="shared" si="4"/>
        <v>1443.75</v>
      </c>
      <c r="H90" s="61">
        <f t="shared" si="4"/>
        <v>0.62000000000000011</v>
      </c>
      <c r="I90" s="61">
        <f t="shared" si="4"/>
        <v>46.69</v>
      </c>
      <c r="J90" s="61">
        <f t="shared" si="4"/>
        <v>65.72</v>
      </c>
      <c r="K90" s="61">
        <f t="shared" si="4"/>
        <v>164.18</v>
      </c>
      <c r="L90" s="61">
        <f t="shared" si="4"/>
        <v>637.16</v>
      </c>
      <c r="M90" s="61">
        <f t="shared" si="4"/>
        <v>103.08000000000001</v>
      </c>
      <c r="N90" s="61">
        <f t="shared" si="4"/>
        <v>7.8999999999999995</v>
      </c>
    </row>
    <row r="91" spans="1:16" ht="15.6">
      <c r="A91" s="74"/>
      <c r="B91" s="31" t="s">
        <v>40</v>
      </c>
      <c r="C91" s="75"/>
      <c r="D91" s="62">
        <f>D82+D90</f>
        <v>65.460000000000008</v>
      </c>
      <c r="E91" s="62">
        <f t="shared" ref="E91:N91" si="5">E82+E90</f>
        <v>94.550000000000011</v>
      </c>
      <c r="F91" s="62">
        <f t="shared" si="5"/>
        <v>286.97000000000003</v>
      </c>
      <c r="G91" s="62">
        <f t="shared" si="5"/>
        <v>2173.81</v>
      </c>
      <c r="H91" s="62">
        <f t="shared" si="5"/>
        <v>0.96000000000000019</v>
      </c>
      <c r="I91" s="62">
        <f t="shared" si="5"/>
        <v>68.11</v>
      </c>
      <c r="J91" s="62">
        <f t="shared" si="5"/>
        <v>66.429999999999993</v>
      </c>
      <c r="K91" s="62">
        <f t="shared" si="5"/>
        <v>271.88</v>
      </c>
      <c r="L91" s="62">
        <f t="shared" si="5"/>
        <v>1001.86</v>
      </c>
      <c r="M91" s="62">
        <f t="shared" si="5"/>
        <v>314.27999999999997</v>
      </c>
      <c r="N91" s="62">
        <f t="shared" si="5"/>
        <v>18.420000000000002</v>
      </c>
    </row>
    <row r="92" spans="1:16" ht="15.6">
      <c r="A92" s="22"/>
      <c r="B92" s="64"/>
      <c r="C92" s="76"/>
      <c r="D92" s="77"/>
      <c r="E92" s="77"/>
      <c r="F92" s="77"/>
      <c r="G92" s="77"/>
      <c r="H92" s="77"/>
      <c r="I92" s="77"/>
      <c r="J92" s="77"/>
      <c r="K92" s="77"/>
      <c r="L92" s="77"/>
      <c r="M92" s="77"/>
      <c r="N92" s="77"/>
    </row>
    <row r="93" spans="1:16" ht="15.6">
      <c r="A93" s="22"/>
      <c r="B93" s="64"/>
      <c r="C93" s="76"/>
      <c r="D93" s="77"/>
      <c r="E93" s="77"/>
      <c r="F93" s="77"/>
      <c r="G93" s="77"/>
      <c r="H93" s="77"/>
      <c r="I93" s="77"/>
      <c r="J93" s="77"/>
      <c r="K93" s="77"/>
      <c r="L93" s="77"/>
      <c r="M93" s="77"/>
      <c r="N93" s="77"/>
    </row>
    <row r="94" spans="1:16" ht="15.6">
      <c r="A94" s="22"/>
      <c r="B94" s="64"/>
      <c r="C94" s="76"/>
      <c r="D94" s="77"/>
      <c r="E94" s="77"/>
      <c r="F94" s="77"/>
      <c r="G94" s="77"/>
      <c r="H94" s="77"/>
      <c r="I94" s="77"/>
      <c r="J94" s="77"/>
      <c r="K94" s="77"/>
      <c r="L94" s="77"/>
      <c r="M94" s="77"/>
      <c r="N94" s="77"/>
    </row>
    <row r="95" spans="1:16" ht="15.6">
      <c r="A95" s="22"/>
      <c r="B95" s="64"/>
      <c r="C95" s="76"/>
      <c r="D95" s="77"/>
      <c r="E95" s="77"/>
      <c r="F95" s="77"/>
      <c r="G95" s="77"/>
      <c r="H95" s="77"/>
      <c r="I95" s="77"/>
      <c r="J95" s="77"/>
      <c r="K95" s="77"/>
      <c r="L95" s="77"/>
      <c r="M95" s="77"/>
      <c r="N95" s="77"/>
    </row>
    <row r="96" spans="1:16" ht="15.6">
      <c r="A96" s="22"/>
      <c r="B96" s="64"/>
      <c r="C96" s="76"/>
      <c r="D96" s="77"/>
      <c r="E96" s="77"/>
      <c r="F96" s="77"/>
      <c r="G96" s="77"/>
      <c r="H96" s="77"/>
      <c r="I96" s="77"/>
      <c r="J96" s="77"/>
      <c r="K96" s="77"/>
      <c r="L96" s="77"/>
      <c r="M96" s="77"/>
      <c r="N96" s="77"/>
    </row>
    <row r="100" spans="1:16">
      <c r="A100" s="243"/>
      <c r="B100" s="243"/>
      <c r="C100" s="243"/>
      <c r="D100" s="243"/>
      <c r="E100" s="243"/>
      <c r="F100" s="243"/>
      <c r="G100" s="243"/>
      <c r="H100" s="243"/>
      <c r="I100" s="243"/>
      <c r="J100" s="243"/>
      <c r="K100" s="243"/>
      <c r="L100" s="243"/>
      <c r="M100" s="243"/>
      <c r="N100" s="243"/>
    </row>
    <row r="101" spans="1:16">
      <c r="A101" s="243"/>
      <c r="B101" s="243"/>
      <c r="C101" s="243"/>
      <c r="D101" s="243"/>
      <c r="E101" s="243"/>
      <c r="F101" s="243"/>
      <c r="G101" s="243"/>
      <c r="H101" s="243"/>
      <c r="I101" s="243"/>
      <c r="J101" s="243"/>
      <c r="K101" s="243"/>
      <c r="L101" s="243"/>
      <c r="M101" s="243"/>
      <c r="N101" s="243"/>
    </row>
    <row r="102" spans="1:16">
      <c r="A102" s="247" t="s">
        <v>85</v>
      </c>
      <c r="B102" s="247"/>
      <c r="C102" s="247"/>
      <c r="D102" s="247"/>
      <c r="E102" s="247"/>
      <c r="F102" s="247"/>
      <c r="G102" s="247"/>
      <c r="H102" s="247"/>
      <c r="I102" s="247"/>
      <c r="J102" s="247"/>
      <c r="K102" s="247"/>
      <c r="L102" s="247"/>
      <c r="M102" s="247"/>
      <c r="N102" s="247"/>
    </row>
    <row r="103" spans="1:16">
      <c r="A103" s="240" t="s">
        <v>8</v>
      </c>
      <c r="B103" s="240"/>
      <c r="C103" s="240"/>
      <c r="D103" s="241"/>
      <c r="E103" s="241"/>
      <c r="F103" s="241"/>
      <c r="G103" s="240"/>
      <c r="H103" s="241"/>
      <c r="I103" s="241"/>
      <c r="J103" s="241"/>
      <c r="K103" s="241"/>
      <c r="L103" s="241"/>
      <c r="M103" s="241"/>
      <c r="N103" s="241"/>
    </row>
    <row r="104" spans="1:16" ht="27.6">
      <c r="A104" s="16" t="s">
        <v>9</v>
      </c>
      <c r="B104" s="16" t="s">
        <v>10</v>
      </c>
      <c r="C104" s="248" t="s">
        <v>53</v>
      </c>
      <c r="D104" s="245" t="s">
        <v>11</v>
      </c>
      <c r="E104" s="244"/>
      <c r="F104" s="246"/>
      <c r="G104" s="16" t="s">
        <v>12</v>
      </c>
      <c r="H104" s="245" t="s">
        <v>13</v>
      </c>
      <c r="I104" s="244"/>
      <c r="J104" s="244"/>
      <c r="K104" s="244" t="s">
        <v>14</v>
      </c>
      <c r="L104" s="244"/>
      <c r="M104" s="244"/>
      <c r="N104" s="244"/>
    </row>
    <row r="105" spans="1:16">
      <c r="A105" s="41" t="s">
        <v>15</v>
      </c>
      <c r="B105" s="23"/>
      <c r="C105" s="249"/>
      <c r="D105" s="42" t="s">
        <v>16</v>
      </c>
      <c r="E105" s="10" t="s">
        <v>17</v>
      </c>
      <c r="F105" s="43" t="s">
        <v>18</v>
      </c>
      <c r="G105" s="44" t="s">
        <v>19</v>
      </c>
      <c r="H105" s="42" t="s">
        <v>68</v>
      </c>
      <c r="I105" s="10" t="s">
        <v>20</v>
      </c>
      <c r="J105" s="10" t="s">
        <v>21</v>
      </c>
      <c r="K105" s="10" t="s">
        <v>22</v>
      </c>
      <c r="L105" s="10" t="s">
        <v>23</v>
      </c>
      <c r="M105" s="10" t="s">
        <v>24</v>
      </c>
      <c r="N105" s="10" t="s">
        <v>25</v>
      </c>
    </row>
    <row r="106" spans="1:16">
      <c r="A106" s="23"/>
      <c r="B106" s="24" t="s">
        <v>26</v>
      </c>
      <c r="C106" s="41"/>
      <c r="D106" s="10"/>
      <c r="E106" s="10"/>
      <c r="F106" s="10"/>
      <c r="G106" s="41"/>
      <c r="H106" s="10"/>
      <c r="I106" s="10"/>
      <c r="J106" s="10"/>
      <c r="K106" s="10"/>
      <c r="L106" s="10"/>
      <c r="M106" s="10"/>
      <c r="N106" s="10"/>
    </row>
    <row r="107" spans="1:16" s="51" customFormat="1" ht="28.5" customHeight="1">
      <c r="A107" s="104">
        <v>353</v>
      </c>
      <c r="B107" s="102" t="s">
        <v>119</v>
      </c>
      <c r="C107" s="105">
        <v>160</v>
      </c>
      <c r="D107" s="103">
        <v>17.8</v>
      </c>
      <c r="E107" s="103">
        <v>10.4</v>
      </c>
      <c r="F107" s="103">
        <v>5.8</v>
      </c>
      <c r="G107" s="103">
        <v>165.3</v>
      </c>
      <c r="H107" s="103">
        <v>0.28000000000000003</v>
      </c>
      <c r="I107" s="103">
        <v>2.5</v>
      </c>
      <c r="J107" s="103">
        <v>78.599999999999994</v>
      </c>
      <c r="K107" s="103">
        <v>49.7</v>
      </c>
      <c r="L107" s="103">
        <v>533.78</v>
      </c>
      <c r="M107" s="103">
        <v>74.3</v>
      </c>
      <c r="N107" s="103">
        <v>0.81</v>
      </c>
    </row>
    <row r="108" spans="1:16" s="51" customFormat="1">
      <c r="A108" s="49">
        <v>265</v>
      </c>
      <c r="B108" s="26" t="s">
        <v>38</v>
      </c>
      <c r="C108" s="53">
        <v>180</v>
      </c>
      <c r="D108" s="78">
        <v>7.12</v>
      </c>
      <c r="E108" s="78">
        <v>0.72</v>
      </c>
      <c r="F108" s="78">
        <v>37.44</v>
      </c>
      <c r="G108" s="78">
        <v>183.72</v>
      </c>
      <c r="H108" s="78">
        <v>0.02</v>
      </c>
      <c r="I108" s="78">
        <v>0</v>
      </c>
      <c r="J108" s="78">
        <v>0.18</v>
      </c>
      <c r="K108" s="78">
        <v>12.48</v>
      </c>
      <c r="L108" s="78">
        <v>72.86</v>
      </c>
      <c r="M108" s="78">
        <v>11.24</v>
      </c>
      <c r="N108" s="78">
        <v>1.1200000000000001</v>
      </c>
    </row>
    <row r="109" spans="1:16" s="51" customFormat="1">
      <c r="A109" s="49" t="s">
        <v>56</v>
      </c>
      <c r="B109" s="26" t="s">
        <v>66</v>
      </c>
      <c r="C109" s="50">
        <v>200</v>
      </c>
      <c r="D109" s="13">
        <v>1</v>
      </c>
      <c r="E109" s="13">
        <v>0.2</v>
      </c>
      <c r="F109" s="13">
        <v>0</v>
      </c>
      <c r="G109" s="13">
        <v>36</v>
      </c>
      <c r="H109" s="13">
        <v>0.02</v>
      </c>
      <c r="I109" s="13">
        <v>4</v>
      </c>
      <c r="J109" s="13">
        <v>0</v>
      </c>
      <c r="K109" s="13">
        <v>14</v>
      </c>
      <c r="L109" s="13">
        <v>14</v>
      </c>
      <c r="M109" s="13">
        <v>8</v>
      </c>
      <c r="N109" s="13">
        <v>2.8</v>
      </c>
      <c r="P109" s="52"/>
    </row>
    <row r="110" spans="1:16" s="51" customFormat="1">
      <c r="A110" s="49" t="s">
        <v>54</v>
      </c>
      <c r="B110" s="26" t="s">
        <v>109</v>
      </c>
      <c r="C110" s="99">
        <v>50</v>
      </c>
      <c r="D110" s="8">
        <v>2.56</v>
      </c>
      <c r="E110" s="8">
        <v>6.72</v>
      </c>
      <c r="F110" s="8">
        <v>20.58</v>
      </c>
      <c r="G110" s="8">
        <v>180.68</v>
      </c>
      <c r="H110" s="8">
        <v>0.03</v>
      </c>
      <c r="I110" s="8">
        <v>0</v>
      </c>
      <c r="J110" s="8">
        <v>36</v>
      </c>
      <c r="K110" s="8">
        <v>9.31</v>
      </c>
      <c r="L110" s="8">
        <v>26.66</v>
      </c>
      <c r="M110" s="8">
        <v>3.99</v>
      </c>
      <c r="N110" s="8">
        <v>0.27</v>
      </c>
      <c r="P110" s="52"/>
    </row>
    <row r="111" spans="1:16" s="51" customFormat="1">
      <c r="A111" s="49" t="s">
        <v>54</v>
      </c>
      <c r="B111" s="26" t="s">
        <v>48</v>
      </c>
      <c r="C111" s="50">
        <v>50</v>
      </c>
      <c r="D111" s="13">
        <v>3.8</v>
      </c>
      <c r="E111" s="13">
        <v>0.4</v>
      </c>
      <c r="F111" s="13">
        <v>24.1</v>
      </c>
      <c r="G111" s="13">
        <v>116.49</v>
      </c>
      <c r="H111" s="13">
        <v>0.06</v>
      </c>
      <c r="I111" s="13">
        <v>0</v>
      </c>
      <c r="J111" s="13">
        <v>0</v>
      </c>
      <c r="K111" s="13">
        <v>10</v>
      </c>
      <c r="L111" s="13">
        <v>32</v>
      </c>
      <c r="M111" s="13">
        <v>7</v>
      </c>
      <c r="N111" s="13">
        <v>0.6</v>
      </c>
      <c r="P111" s="19"/>
    </row>
    <row r="112" spans="1:16" s="21" customFormat="1">
      <c r="A112" s="68" t="s">
        <v>54</v>
      </c>
      <c r="B112" s="35" t="s">
        <v>30</v>
      </c>
      <c r="C112" s="69">
        <v>25</v>
      </c>
      <c r="D112" s="70">
        <v>1.4</v>
      </c>
      <c r="E112" s="70">
        <v>0.3</v>
      </c>
      <c r="F112" s="70">
        <v>12.35</v>
      </c>
      <c r="G112" s="70">
        <v>47.5</v>
      </c>
      <c r="H112" s="70">
        <v>0.02</v>
      </c>
      <c r="I112" s="70">
        <v>0</v>
      </c>
      <c r="J112" s="70">
        <v>0</v>
      </c>
      <c r="K112" s="70">
        <v>6</v>
      </c>
      <c r="L112" s="70">
        <v>26.5</v>
      </c>
      <c r="M112" s="70">
        <v>6</v>
      </c>
      <c r="N112" s="70">
        <v>0.8</v>
      </c>
    </row>
    <row r="113" spans="1:16" s="51" customFormat="1" ht="15.6">
      <c r="A113" s="49"/>
      <c r="B113" s="28" t="s">
        <v>27</v>
      </c>
      <c r="C113" s="50"/>
      <c r="D113" s="55">
        <f>SUM(D107:D112)</f>
        <v>33.68</v>
      </c>
      <c r="E113" s="55">
        <f t="shared" ref="E113:N113" si="6">SUM(E107:E112)</f>
        <v>18.739999999999998</v>
      </c>
      <c r="F113" s="55">
        <f t="shared" si="6"/>
        <v>100.26999999999998</v>
      </c>
      <c r="G113" s="55">
        <f t="shared" si="6"/>
        <v>729.69</v>
      </c>
      <c r="H113" s="55">
        <f t="shared" si="6"/>
        <v>0.4300000000000001</v>
      </c>
      <c r="I113" s="55">
        <f t="shared" si="6"/>
        <v>6.5</v>
      </c>
      <c r="J113" s="55">
        <f t="shared" si="6"/>
        <v>114.78</v>
      </c>
      <c r="K113" s="55">
        <f t="shared" si="6"/>
        <v>101.49000000000001</v>
      </c>
      <c r="L113" s="55">
        <f t="shared" si="6"/>
        <v>705.8</v>
      </c>
      <c r="M113" s="55">
        <f t="shared" si="6"/>
        <v>110.52999999999999</v>
      </c>
      <c r="N113" s="55">
        <f t="shared" si="6"/>
        <v>6.3999999999999995</v>
      </c>
    </row>
    <row r="114" spans="1:16" s="51" customFormat="1">
      <c r="A114" s="49"/>
      <c r="B114" s="29" t="s">
        <v>28</v>
      </c>
      <c r="C114" s="50"/>
      <c r="D114" s="13"/>
      <c r="E114" s="13"/>
      <c r="F114" s="13"/>
      <c r="G114" s="55"/>
      <c r="H114" s="13"/>
      <c r="I114" s="13"/>
      <c r="J114" s="13"/>
      <c r="K114" s="13"/>
      <c r="L114" s="13"/>
      <c r="M114" s="13"/>
      <c r="N114" s="13"/>
    </row>
    <row r="115" spans="1:16" s="51" customFormat="1">
      <c r="A115" s="100">
        <v>102</v>
      </c>
      <c r="B115" s="26" t="s">
        <v>124</v>
      </c>
      <c r="C115" s="4">
        <v>250</v>
      </c>
      <c r="D115" s="8">
        <v>10.51</v>
      </c>
      <c r="E115" s="8">
        <v>7.48</v>
      </c>
      <c r="F115" s="8">
        <v>23.49</v>
      </c>
      <c r="G115" s="8">
        <v>197.73</v>
      </c>
      <c r="H115" s="8">
        <v>0.27</v>
      </c>
      <c r="I115" s="8">
        <v>11.88</v>
      </c>
      <c r="J115" s="8">
        <v>21.44</v>
      </c>
      <c r="K115" s="8">
        <v>37.024999999999999</v>
      </c>
      <c r="L115" s="8">
        <v>37.69</v>
      </c>
      <c r="M115" s="8">
        <v>17.36</v>
      </c>
      <c r="N115" s="8">
        <v>3.1</v>
      </c>
      <c r="P115" s="52"/>
    </row>
    <row r="116" spans="1:16" s="51" customFormat="1">
      <c r="A116" s="49">
        <v>204</v>
      </c>
      <c r="B116" s="26" t="s">
        <v>96</v>
      </c>
      <c r="C116" s="79" t="s">
        <v>43</v>
      </c>
      <c r="D116" s="13">
        <v>18.04</v>
      </c>
      <c r="E116" s="13">
        <v>19.34</v>
      </c>
      <c r="F116" s="13">
        <v>13.08</v>
      </c>
      <c r="G116" s="13">
        <v>298</v>
      </c>
      <c r="H116" s="13">
        <v>0.08</v>
      </c>
      <c r="I116" s="13">
        <v>1</v>
      </c>
      <c r="J116" s="13">
        <v>25</v>
      </c>
      <c r="K116" s="13">
        <v>23.84</v>
      </c>
      <c r="L116" s="13">
        <v>2112</v>
      </c>
      <c r="M116" s="13">
        <v>36</v>
      </c>
      <c r="N116" s="13">
        <v>3.19</v>
      </c>
    </row>
    <row r="117" spans="1:16" s="51" customFormat="1">
      <c r="A117" s="49">
        <v>273</v>
      </c>
      <c r="B117" s="26" t="s">
        <v>51</v>
      </c>
      <c r="C117" s="50">
        <v>180</v>
      </c>
      <c r="D117" s="13">
        <v>6.48</v>
      </c>
      <c r="E117" s="13">
        <v>4.4000000000000004</v>
      </c>
      <c r="F117" s="13">
        <v>37.5</v>
      </c>
      <c r="G117" s="13">
        <v>183.5</v>
      </c>
      <c r="H117" s="13">
        <v>7.0000000000000007E-2</v>
      </c>
      <c r="I117" s="13">
        <v>0</v>
      </c>
      <c r="J117" s="13">
        <v>0</v>
      </c>
      <c r="K117" s="13">
        <v>12.5</v>
      </c>
      <c r="L117" s="13">
        <v>41.4</v>
      </c>
      <c r="M117" s="13">
        <v>11.25</v>
      </c>
      <c r="N117" s="13">
        <v>1.1200000000000001</v>
      </c>
    </row>
    <row r="118" spans="1:16" s="51" customFormat="1" hidden="1">
      <c r="A118" s="49"/>
      <c r="B118" s="27"/>
      <c r="C118" s="50"/>
      <c r="D118" s="13"/>
      <c r="E118" s="13"/>
      <c r="F118" s="13"/>
      <c r="G118" s="13"/>
      <c r="H118" s="13"/>
      <c r="I118" s="13"/>
      <c r="J118" s="13"/>
      <c r="K118" s="13"/>
      <c r="L118" s="13"/>
      <c r="M118" s="13"/>
      <c r="N118" s="13"/>
    </row>
    <row r="119" spans="1:16" s="51" customFormat="1">
      <c r="A119" s="5">
        <v>388</v>
      </c>
      <c r="B119" s="26" t="s">
        <v>31</v>
      </c>
      <c r="C119" s="4">
        <v>200</v>
      </c>
      <c r="D119" s="8">
        <v>0.4</v>
      </c>
      <c r="E119" s="8">
        <v>0.2</v>
      </c>
      <c r="F119" s="8">
        <v>23.8</v>
      </c>
      <c r="G119" s="8">
        <v>100</v>
      </c>
      <c r="H119" s="8">
        <v>0</v>
      </c>
      <c r="I119" s="8">
        <v>110</v>
      </c>
      <c r="J119" s="8">
        <v>0</v>
      </c>
      <c r="K119" s="8">
        <v>14</v>
      </c>
      <c r="L119" s="8">
        <v>2</v>
      </c>
      <c r="M119" s="8">
        <v>4</v>
      </c>
      <c r="N119" s="8">
        <v>0.6</v>
      </c>
    </row>
    <row r="120" spans="1:16" s="51" customFormat="1">
      <c r="A120" s="5" t="s">
        <v>54</v>
      </c>
      <c r="B120" s="26" t="s">
        <v>107</v>
      </c>
      <c r="C120" s="4">
        <v>200</v>
      </c>
      <c r="D120" s="9">
        <v>0.8</v>
      </c>
      <c r="E120" s="9">
        <v>0</v>
      </c>
      <c r="F120" s="9">
        <v>19.600000000000001</v>
      </c>
      <c r="G120" s="9">
        <v>94</v>
      </c>
      <c r="H120" s="9">
        <v>0.06</v>
      </c>
      <c r="I120" s="9">
        <v>20</v>
      </c>
      <c r="J120" s="9">
        <v>0</v>
      </c>
      <c r="K120" s="9">
        <v>16</v>
      </c>
      <c r="L120" s="9">
        <v>22</v>
      </c>
      <c r="M120" s="9">
        <v>18</v>
      </c>
      <c r="N120" s="9">
        <v>4.4000000000000004</v>
      </c>
    </row>
    <row r="121" spans="1:16" s="51" customFormat="1">
      <c r="A121" s="49" t="s">
        <v>54</v>
      </c>
      <c r="B121" s="26" t="s">
        <v>48</v>
      </c>
      <c r="C121" s="50">
        <v>50</v>
      </c>
      <c r="D121" s="13">
        <v>3.8</v>
      </c>
      <c r="E121" s="13">
        <v>0.4</v>
      </c>
      <c r="F121" s="13">
        <v>24.1</v>
      </c>
      <c r="G121" s="13">
        <v>116.49</v>
      </c>
      <c r="H121" s="13">
        <v>0.06</v>
      </c>
      <c r="I121" s="13">
        <v>0</v>
      </c>
      <c r="J121" s="13">
        <v>0</v>
      </c>
      <c r="K121" s="13">
        <v>10</v>
      </c>
      <c r="L121" s="13">
        <v>32</v>
      </c>
      <c r="M121" s="13">
        <v>7</v>
      </c>
      <c r="N121" s="13">
        <v>0.6</v>
      </c>
      <c r="P121" s="19"/>
    </row>
    <row r="122" spans="1:16">
      <c r="A122" s="72" t="s">
        <v>54</v>
      </c>
      <c r="B122" s="25" t="s">
        <v>30</v>
      </c>
      <c r="C122" s="10">
        <v>35</v>
      </c>
      <c r="D122" s="73">
        <v>1.96</v>
      </c>
      <c r="E122" s="73">
        <v>0.42</v>
      </c>
      <c r="F122" s="73">
        <v>17.29</v>
      </c>
      <c r="G122" s="73">
        <v>66.5</v>
      </c>
      <c r="H122" s="73">
        <v>0.04</v>
      </c>
      <c r="I122" s="73">
        <v>0</v>
      </c>
      <c r="J122" s="73">
        <v>0</v>
      </c>
      <c r="K122" s="73">
        <v>8.4</v>
      </c>
      <c r="L122" s="73">
        <v>37.1</v>
      </c>
      <c r="M122" s="73">
        <v>8.4</v>
      </c>
      <c r="N122" s="73">
        <v>1.1200000000000001</v>
      </c>
      <c r="P122" s="19"/>
    </row>
    <row r="123" spans="1:16" ht="15.6">
      <c r="A123" s="72"/>
      <c r="B123" s="31" t="s">
        <v>29</v>
      </c>
      <c r="C123" s="75"/>
      <c r="D123" s="61">
        <f>SUM(D115:D122)</f>
        <v>41.989999999999995</v>
      </c>
      <c r="E123" s="61">
        <f t="shared" ref="E123:N123" si="7">SUM(E115:E122)</f>
        <v>32.239999999999995</v>
      </c>
      <c r="F123" s="61">
        <f t="shared" si="7"/>
        <v>158.85999999999999</v>
      </c>
      <c r="G123" s="61">
        <f t="shared" si="7"/>
        <v>1056.22</v>
      </c>
      <c r="H123" s="61">
        <f t="shared" si="7"/>
        <v>0.58000000000000007</v>
      </c>
      <c r="I123" s="61">
        <f t="shared" si="7"/>
        <v>142.88</v>
      </c>
      <c r="J123" s="61">
        <f t="shared" si="7"/>
        <v>46.44</v>
      </c>
      <c r="K123" s="61">
        <f t="shared" si="7"/>
        <v>121.765</v>
      </c>
      <c r="L123" s="61">
        <f t="shared" si="7"/>
        <v>2284.19</v>
      </c>
      <c r="M123" s="61">
        <f t="shared" si="7"/>
        <v>102.01</v>
      </c>
      <c r="N123" s="61">
        <f t="shared" si="7"/>
        <v>14.129999999999999</v>
      </c>
    </row>
    <row r="124" spans="1:16" ht="15.6">
      <c r="A124" s="74"/>
      <c r="B124" s="31" t="s">
        <v>40</v>
      </c>
      <c r="C124" s="80"/>
      <c r="D124" s="62">
        <f>D113+D123</f>
        <v>75.669999999999987</v>
      </c>
      <c r="E124" s="62">
        <f t="shared" ref="E124:N124" si="8">E113+E123</f>
        <v>50.97999999999999</v>
      </c>
      <c r="F124" s="62">
        <f t="shared" si="8"/>
        <v>259.13</v>
      </c>
      <c r="G124" s="62">
        <f t="shared" si="8"/>
        <v>1785.91</v>
      </c>
      <c r="H124" s="62">
        <f t="shared" si="8"/>
        <v>1.0100000000000002</v>
      </c>
      <c r="I124" s="62">
        <f t="shared" si="8"/>
        <v>149.38</v>
      </c>
      <c r="J124" s="62">
        <f t="shared" si="8"/>
        <v>161.22</v>
      </c>
      <c r="K124" s="62">
        <f t="shared" si="8"/>
        <v>223.255</v>
      </c>
      <c r="L124" s="62">
        <f t="shared" si="8"/>
        <v>2989.99</v>
      </c>
      <c r="M124" s="62">
        <f t="shared" si="8"/>
        <v>212.54</v>
      </c>
      <c r="N124" s="62">
        <f t="shared" si="8"/>
        <v>20.529999999999998</v>
      </c>
    </row>
    <row r="125" spans="1:16" ht="15.6">
      <c r="A125" s="22"/>
      <c r="B125" s="64"/>
      <c r="C125" s="81"/>
      <c r="D125" s="77"/>
      <c r="E125" s="77"/>
      <c r="F125" s="77"/>
      <c r="G125" s="77"/>
      <c r="H125" s="77"/>
      <c r="I125" s="77"/>
      <c r="J125" s="77"/>
      <c r="K125" s="77"/>
      <c r="L125" s="77"/>
      <c r="M125" s="77"/>
      <c r="N125" s="77"/>
    </row>
    <row r="126" spans="1:16" ht="15.6">
      <c r="A126" s="22"/>
      <c r="B126" s="64"/>
      <c r="C126" s="81"/>
      <c r="D126" s="77"/>
      <c r="E126" s="77"/>
      <c r="F126" s="77"/>
      <c r="G126" s="77"/>
      <c r="H126" s="77"/>
      <c r="I126" s="77"/>
      <c r="J126" s="77"/>
      <c r="K126" s="77"/>
      <c r="L126" s="77"/>
      <c r="M126" s="77"/>
      <c r="N126" s="77"/>
    </row>
    <row r="127" spans="1:16" ht="15.6">
      <c r="A127" s="22"/>
      <c r="B127" s="64"/>
      <c r="C127" s="81"/>
      <c r="D127" s="77"/>
      <c r="E127" s="77"/>
      <c r="F127" s="77"/>
      <c r="G127" s="77"/>
      <c r="H127" s="77"/>
      <c r="I127" s="77"/>
      <c r="J127" s="77"/>
      <c r="K127" s="77"/>
      <c r="L127" s="77"/>
      <c r="M127" s="77"/>
      <c r="N127" s="77"/>
    </row>
    <row r="128" spans="1:16" ht="15.6">
      <c r="A128" s="22"/>
      <c r="B128" s="64"/>
      <c r="C128" s="81"/>
      <c r="D128" s="77"/>
      <c r="E128" s="77"/>
      <c r="F128" s="77"/>
      <c r="G128" s="77"/>
      <c r="H128" s="77"/>
      <c r="I128" s="77"/>
      <c r="J128" s="77"/>
      <c r="K128" s="77"/>
      <c r="L128" s="77"/>
      <c r="M128" s="77"/>
      <c r="N128" s="77"/>
    </row>
    <row r="129" spans="1:16" ht="15.6">
      <c r="A129" s="22"/>
      <c r="B129" s="64"/>
      <c r="C129" s="81"/>
      <c r="D129" s="77"/>
      <c r="E129" s="77"/>
      <c r="F129" s="77"/>
      <c r="G129" s="77"/>
      <c r="H129" s="77"/>
      <c r="I129" s="77"/>
      <c r="J129" s="77"/>
      <c r="K129" s="77"/>
      <c r="L129" s="77"/>
      <c r="M129" s="77"/>
      <c r="N129" s="77"/>
    </row>
    <row r="130" spans="1:16" ht="15.6">
      <c r="A130" s="22"/>
      <c r="B130" s="64"/>
      <c r="C130" s="81"/>
      <c r="D130" s="77"/>
      <c r="E130" s="77"/>
      <c r="F130" s="77"/>
      <c r="G130" s="77"/>
      <c r="H130" s="77"/>
      <c r="I130" s="77"/>
      <c r="J130" s="77"/>
      <c r="K130" s="77"/>
      <c r="L130" s="77"/>
      <c r="M130" s="77"/>
      <c r="N130" s="77"/>
    </row>
    <row r="132" spans="1:16">
      <c r="A132" s="243"/>
      <c r="B132" s="243"/>
      <c r="C132" s="243"/>
      <c r="D132" s="243"/>
      <c r="E132" s="243"/>
      <c r="F132" s="243"/>
      <c r="G132" s="243"/>
      <c r="H132" s="243"/>
      <c r="I132" s="243"/>
      <c r="J132" s="243"/>
      <c r="K132" s="243"/>
      <c r="L132" s="243"/>
      <c r="M132" s="243"/>
      <c r="N132" s="243"/>
    </row>
    <row r="133" spans="1:16">
      <c r="A133" s="243"/>
      <c r="B133" s="243"/>
      <c r="C133" s="243"/>
      <c r="D133" s="243"/>
      <c r="E133" s="243"/>
      <c r="F133" s="243"/>
      <c r="G133" s="243"/>
      <c r="H133" s="243"/>
      <c r="I133" s="243"/>
      <c r="J133" s="243"/>
      <c r="K133" s="243"/>
      <c r="L133" s="243"/>
      <c r="M133" s="243"/>
      <c r="N133" s="243"/>
    </row>
    <row r="134" spans="1:16">
      <c r="A134" s="247" t="s">
        <v>87</v>
      </c>
      <c r="B134" s="247"/>
      <c r="C134" s="247"/>
      <c r="D134" s="247"/>
      <c r="E134" s="247"/>
      <c r="F134" s="247"/>
      <c r="G134" s="247"/>
      <c r="H134" s="247"/>
      <c r="I134" s="247"/>
      <c r="J134" s="247"/>
      <c r="K134" s="247"/>
      <c r="L134" s="247"/>
      <c r="M134" s="247"/>
      <c r="N134" s="247"/>
    </row>
    <row r="135" spans="1:16">
      <c r="A135" s="240" t="s">
        <v>63</v>
      </c>
      <c r="B135" s="240"/>
      <c r="C135" s="240"/>
      <c r="D135" s="241"/>
      <c r="E135" s="241"/>
      <c r="F135" s="241"/>
      <c r="G135" s="240"/>
      <c r="H135" s="241"/>
      <c r="I135" s="241"/>
      <c r="J135" s="241"/>
      <c r="K135" s="241"/>
      <c r="L135" s="241"/>
      <c r="M135" s="241"/>
      <c r="N135" s="241"/>
    </row>
    <row r="136" spans="1:16" ht="27.6">
      <c r="A136" s="16" t="s">
        <v>9</v>
      </c>
      <c r="B136" s="16" t="s">
        <v>10</v>
      </c>
      <c r="C136" s="248" t="s">
        <v>53</v>
      </c>
      <c r="D136" s="245" t="s">
        <v>11</v>
      </c>
      <c r="E136" s="244"/>
      <c r="F136" s="246"/>
      <c r="G136" s="16" t="s">
        <v>12</v>
      </c>
      <c r="H136" s="245" t="s">
        <v>13</v>
      </c>
      <c r="I136" s="244"/>
      <c r="J136" s="244"/>
      <c r="K136" s="244" t="s">
        <v>14</v>
      </c>
      <c r="L136" s="244"/>
      <c r="M136" s="244"/>
      <c r="N136" s="244"/>
    </row>
    <row r="137" spans="1:16">
      <c r="A137" s="41" t="s">
        <v>15</v>
      </c>
      <c r="B137" s="23"/>
      <c r="C137" s="249"/>
      <c r="D137" s="42" t="s">
        <v>16</v>
      </c>
      <c r="E137" s="10" t="s">
        <v>17</v>
      </c>
      <c r="F137" s="43" t="s">
        <v>18</v>
      </c>
      <c r="G137" s="44" t="s">
        <v>19</v>
      </c>
      <c r="H137" s="42" t="s">
        <v>68</v>
      </c>
      <c r="I137" s="10" t="s">
        <v>20</v>
      </c>
      <c r="J137" s="10" t="s">
        <v>21</v>
      </c>
      <c r="K137" s="10" t="s">
        <v>22</v>
      </c>
      <c r="L137" s="10" t="s">
        <v>23</v>
      </c>
      <c r="M137" s="10" t="s">
        <v>24</v>
      </c>
      <c r="N137" s="10" t="s">
        <v>25</v>
      </c>
    </row>
    <row r="138" spans="1:16">
      <c r="A138" s="23"/>
      <c r="B138" s="24" t="s">
        <v>26</v>
      </c>
      <c r="C138" s="41"/>
      <c r="D138" s="10"/>
      <c r="E138" s="10"/>
      <c r="F138" s="10"/>
      <c r="G138" s="41"/>
      <c r="H138" s="10"/>
      <c r="I138" s="10"/>
      <c r="J138" s="10"/>
      <c r="K138" s="10"/>
      <c r="L138" s="10"/>
      <c r="M138" s="10"/>
      <c r="N138" s="10"/>
    </row>
    <row r="139" spans="1:16" s="51" customFormat="1" hidden="1">
      <c r="A139" s="49"/>
      <c r="B139" s="32"/>
      <c r="C139" s="50"/>
      <c r="D139" s="50"/>
      <c r="E139" s="50"/>
      <c r="F139" s="50"/>
      <c r="G139" s="50"/>
      <c r="H139" s="50"/>
      <c r="I139" s="50"/>
      <c r="J139" s="50"/>
      <c r="K139" s="50"/>
      <c r="L139" s="50"/>
      <c r="M139" s="50"/>
      <c r="N139" s="50"/>
      <c r="O139" s="54"/>
      <c r="P139" s="54"/>
    </row>
    <row r="140" spans="1:16" s="51" customFormat="1">
      <c r="A140" s="26">
        <v>132</v>
      </c>
      <c r="B140" s="26" t="s">
        <v>6</v>
      </c>
      <c r="C140" s="50">
        <v>160</v>
      </c>
      <c r="D140" s="13">
        <v>14.55</v>
      </c>
      <c r="E140" s="13">
        <v>22.55</v>
      </c>
      <c r="F140" s="13">
        <v>3.8</v>
      </c>
      <c r="G140" s="13">
        <v>276.35000000000002</v>
      </c>
      <c r="H140" s="13">
        <v>0.47</v>
      </c>
      <c r="I140" s="13">
        <v>0.81</v>
      </c>
      <c r="J140" s="13">
        <v>312.5</v>
      </c>
      <c r="K140" s="13">
        <v>215</v>
      </c>
      <c r="L140" s="13">
        <v>252.5</v>
      </c>
      <c r="M140" s="13">
        <v>18.399999999999999</v>
      </c>
      <c r="N140" s="13">
        <v>6.3</v>
      </c>
    </row>
    <row r="141" spans="1:16" s="51" customFormat="1" ht="18.75" customHeight="1">
      <c r="A141" s="49" t="s">
        <v>54</v>
      </c>
      <c r="B141" s="26" t="s">
        <v>59</v>
      </c>
      <c r="C141" s="50">
        <v>200</v>
      </c>
      <c r="D141" s="13">
        <v>5.8</v>
      </c>
      <c r="E141" s="13">
        <v>5</v>
      </c>
      <c r="F141" s="13">
        <v>23.4</v>
      </c>
      <c r="G141" s="13">
        <v>112.24</v>
      </c>
      <c r="H141" s="13">
        <v>0.08</v>
      </c>
      <c r="I141" s="13">
        <v>1.4</v>
      </c>
      <c r="J141" s="13">
        <v>40</v>
      </c>
      <c r="K141" s="13">
        <v>240</v>
      </c>
      <c r="L141" s="13">
        <v>180</v>
      </c>
      <c r="M141" s="13">
        <v>28</v>
      </c>
      <c r="N141" s="13">
        <v>0.2</v>
      </c>
    </row>
    <row r="142" spans="1:16" s="51" customFormat="1">
      <c r="A142" s="26">
        <v>239</v>
      </c>
      <c r="B142" s="26" t="s">
        <v>52</v>
      </c>
      <c r="C142" s="50">
        <v>70</v>
      </c>
      <c r="D142" s="13">
        <v>7.7</v>
      </c>
      <c r="E142" s="13">
        <v>16.79</v>
      </c>
      <c r="F142" s="13">
        <v>0.28000000000000003</v>
      </c>
      <c r="G142" s="13">
        <v>182</v>
      </c>
      <c r="H142" s="13">
        <v>0.13</v>
      </c>
      <c r="I142" s="13">
        <v>0</v>
      </c>
      <c r="J142" s="13">
        <v>0</v>
      </c>
      <c r="K142" s="13">
        <v>24.5</v>
      </c>
      <c r="L142" s="13">
        <v>111.3</v>
      </c>
      <c r="M142" s="13">
        <v>19.100000000000001</v>
      </c>
      <c r="N142" s="13">
        <v>1.26</v>
      </c>
      <c r="O142" s="54"/>
    </row>
    <row r="143" spans="1:16" s="51" customFormat="1">
      <c r="A143" s="100">
        <v>379</v>
      </c>
      <c r="B143" s="26" t="s">
        <v>32</v>
      </c>
      <c r="C143" s="4">
        <v>200</v>
      </c>
      <c r="D143" s="8">
        <v>4.5</v>
      </c>
      <c r="E143" s="8">
        <v>4.7</v>
      </c>
      <c r="F143" s="8">
        <v>26.5</v>
      </c>
      <c r="G143" s="8">
        <v>145</v>
      </c>
      <c r="H143" s="8">
        <v>0.01</v>
      </c>
      <c r="I143" s="8">
        <v>0.43</v>
      </c>
      <c r="J143" s="8">
        <v>0.02</v>
      </c>
      <c r="K143" s="8">
        <v>126</v>
      </c>
      <c r="L143" s="8">
        <v>47.4</v>
      </c>
      <c r="M143" s="8">
        <v>31</v>
      </c>
      <c r="N143" s="8">
        <v>0.43</v>
      </c>
    </row>
    <row r="144" spans="1:16" s="51" customFormat="1">
      <c r="A144" s="49" t="s">
        <v>54</v>
      </c>
      <c r="B144" s="26" t="s">
        <v>104</v>
      </c>
      <c r="C144" s="50">
        <v>200</v>
      </c>
      <c r="D144" s="13">
        <v>0.8</v>
      </c>
      <c r="E144" s="13">
        <v>0</v>
      </c>
      <c r="F144" s="13">
        <v>19.600000000000001</v>
      </c>
      <c r="G144" s="13">
        <v>94</v>
      </c>
      <c r="H144" s="13">
        <v>0.06</v>
      </c>
      <c r="I144" s="13">
        <v>20</v>
      </c>
      <c r="J144" s="13">
        <v>0</v>
      </c>
      <c r="K144" s="13">
        <v>16</v>
      </c>
      <c r="L144" s="13">
        <v>22</v>
      </c>
      <c r="M144" s="13">
        <v>18</v>
      </c>
      <c r="N144" s="13">
        <v>4.4000000000000004</v>
      </c>
      <c r="O144" s="54"/>
    </row>
    <row r="145" spans="1:16" s="51" customFormat="1">
      <c r="A145" s="49" t="s">
        <v>54</v>
      </c>
      <c r="B145" s="26" t="s">
        <v>48</v>
      </c>
      <c r="C145" s="50">
        <v>50</v>
      </c>
      <c r="D145" s="13">
        <v>3.8</v>
      </c>
      <c r="E145" s="13">
        <v>0.4</v>
      </c>
      <c r="F145" s="13">
        <v>24.1</v>
      </c>
      <c r="G145" s="13">
        <v>116.49</v>
      </c>
      <c r="H145" s="13">
        <v>0.06</v>
      </c>
      <c r="I145" s="13">
        <v>0</v>
      </c>
      <c r="J145" s="13">
        <v>0</v>
      </c>
      <c r="K145" s="13">
        <v>10</v>
      </c>
      <c r="L145" s="13">
        <v>32</v>
      </c>
      <c r="M145" s="13">
        <v>7</v>
      </c>
      <c r="N145" s="13">
        <v>0.6</v>
      </c>
      <c r="P145" s="19"/>
    </row>
    <row r="146" spans="1:16" s="21" customFormat="1">
      <c r="A146" s="68" t="s">
        <v>54</v>
      </c>
      <c r="B146" s="35" t="s">
        <v>30</v>
      </c>
      <c r="C146" s="69">
        <v>25</v>
      </c>
      <c r="D146" s="70">
        <v>1.4</v>
      </c>
      <c r="E146" s="70">
        <v>0.3</v>
      </c>
      <c r="F146" s="70">
        <v>12.35</v>
      </c>
      <c r="G146" s="70">
        <v>47.5</v>
      </c>
      <c r="H146" s="70">
        <v>0.02</v>
      </c>
      <c r="I146" s="70">
        <v>0</v>
      </c>
      <c r="J146" s="70">
        <v>0</v>
      </c>
      <c r="K146" s="70">
        <v>6</v>
      </c>
      <c r="L146" s="70">
        <v>26.5</v>
      </c>
      <c r="M146" s="70">
        <v>6</v>
      </c>
      <c r="N146" s="70">
        <v>0.8</v>
      </c>
    </row>
    <row r="147" spans="1:16" s="51" customFormat="1" ht="15.6">
      <c r="A147" s="26"/>
      <c r="B147" s="28" t="s">
        <v>27</v>
      </c>
      <c r="C147" s="50"/>
      <c r="D147" s="55">
        <f>SUM(D139:D146)</f>
        <v>38.54999999999999</v>
      </c>
      <c r="E147" s="55">
        <f t="shared" ref="E147:N147" si="9">SUM(E139:E146)</f>
        <v>49.74</v>
      </c>
      <c r="F147" s="55">
        <f t="shared" si="9"/>
        <v>110.03</v>
      </c>
      <c r="G147" s="55">
        <f t="shared" si="9"/>
        <v>973.58</v>
      </c>
      <c r="H147" s="55">
        <f t="shared" si="9"/>
        <v>0.83000000000000007</v>
      </c>
      <c r="I147" s="55">
        <f t="shared" si="9"/>
        <v>22.64</v>
      </c>
      <c r="J147" s="55">
        <f t="shared" si="9"/>
        <v>352.52</v>
      </c>
      <c r="K147" s="55">
        <f t="shared" si="9"/>
        <v>637.5</v>
      </c>
      <c r="L147" s="55">
        <f t="shared" si="9"/>
        <v>671.69999999999993</v>
      </c>
      <c r="M147" s="55">
        <f t="shared" si="9"/>
        <v>127.5</v>
      </c>
      <c r="N147" s="55">
        <f t="shared" si="9"/>
        <v>13.99</v>
      </c>
    </row>
    <row r="148" spans="1:16" s="51" customFormat="1">
      <c r="A148" s="26"/>
      <c r="B148" s="29" t="s">
        <v>28</v>
      </c>
      <c r="C148" s="50"/>
      <c r="D148" s="13"/>
      <c r="E148" s="13"/>
      <c r="F148" s="13"/>
      <c r="G148" s="13"/>
      <c r="H148" s="13"/>
      <c r="I148" s="13"/>
      <c r="J148" s="13"/>
      <c r="K148" s="13"/>
      <c r="L148" s="13"/>
      <c r="M148" s="13"/>
      <c r="N148" s="13"/>
    </row>
    <row r="149" spans="1:16" s="51" customFormat="1">
      <c r="A149" s="49">
        <v>70</v>
      </c>
      <c r="B149" s="26" t="s">
        <v>3</v>
      </c>
      <c r="C149" s="50">
        <v>100</v>
      </c>
      <c r="D149" s="13">
        <v>0.84</v>
      </c>
      <c r="E149" s="13">
        <v>0.12</v>
      </c>
      <c r="F149" s="13">
        <v>2.2799999999999998</v>
      </c>
      <c r="G149" s="13">
        <v>19.2</v>
      </c>
      <c r="H149" s="13">
        <v>0</v>
      </c>
      <c r="I149" s="13">
        <v>0</v>
      </c>
      <c r="J149" s="13">
        <v>0</v>
      </c>
      <c r="K149" s="13">
        <v>40.799999999999997</v>
      </c>
      <c r="L149" s="13">
        <v>30</v>
      </c>
      <c r="M149" s="13">
        <v>14</v>
      </c>
      <c r="N149" s="13">
        <v>0.6</v>
      </c>
      <c r="P149" s="52"/>
    </row>
    <row r="150" spans="1:16" s="51" customFormat="1" ht="28.2">
      <c r="A150" s="100">
        <v>63</v>
      </c>
      <c r="B150" s="26" t="s">
        <v>110</v>
      </c>
      <c r="C150" s="4">
        <v>250</v>
      </c>
      <c r="D150" s="8">
        <v>10.51</v>
      </c>
      <c r="E150" s="8">
        <v>16.03</v>
      </c>
      <c r="F150" s="8">
        <v>9.4</v>
      </c>
      <c r="G150" s="8">
        <v>224.15</v>
      </c>
      <c r="H150" s="8">
        <v>0.06</v>
      </c>
      <c r="I150" s="8">
        <v>5.03</v>
      </c>
      <c r="J150" s="8">
        <v>0.93</v>
      </c>
      <c r="K150" s="8">
        <v>11.1</v>
      </c>
      <c r="L150" s="8">
        <v>45.94</v>
      </c>
      <c r="M150" s="8">
        <v>6.55</v>
      </c>
      <c r="N150" s="8">
        <v>0.25</v>
      </c>
      <c r="P150" s="52"/>
    </row>
    <row r="151" spans="1:16" s="51" customFormat="1">
      <c r="A151" s="102">
        <v>202</v>
      </c>
      <c r="B151" s="101" t="s">
        <v>5</v>
      </c>
      <c r="C151" s="105" t="s">
        <v>41</v>
      </c>
      <c r="D151" s="103">
        <v>12.84</v>
      </c>
      <c r="E151" s="103">
        <v>18.52</v>
      </c>
      <c r="F151" s="103">
        <v>7.33</v>
      </c>
      <c r="G151" s="103">
        <v>166.88</v>
      </c>
      <c r="H151" s="103">
        <v>0.04</v>
      </c>
      <c r="I151" s="103">
        <v>0.72</v>
      </c>
      <c r="J151" s="103">
        <v>0</v>
      </c>
      <c r="K151" s="103">
        <v>17.600000000000001</v>
      </c>
      <c r="L151" s="103">
        <v>107</v>
      </c>
      <c r="M151" s="103">
        <v>85.6</v>
      </c>
      <c r="N151" s="103">
        <v>0.64</v>
      </c>
      <c r="P151" s="52"/>
    </row>
    <row r="152" spans="1:16" s="51" customFormat="1">
      <c r="A152" s="26">
        <v>255</v>
      </c>
      <c r="B152" s="26" t="s">
        <v>37</v>
      </c>
      <c r="C152" s="50">
        <v>180</v>
      </c>
      <c r="D152" s="13">
        <v>7.12</v>
      </c>
      <c r="E152" s="13">
        <v>0.72</v>
      </c>
      <c r="F152" s="13">
        <v>37.44</v>
      </c>
      <c r="G152" s="13">
        <v>183.7</v>
      </c>
      <c r="H152" s="13">
        <v>0.12</v>
      </c>
      <c r="I152" s="13">
        <v>0</v>
      </c>
      <c r="J152" s="13">
        <v>0</v>
      </c>
      <c r="K152" s="13">
        <v>12.48</v>
      </c>
      <c r="L152" s="13">
        <v>148.5</v>
      </c>
      <c r="M152" s="13">
        <v>11.24</v>
      </c>
      <c r="N152" s="13">
        <v>1.1200000000000001</v>
      </c>
    </row>
    <row r="153" spans="1:16" s="51" customFormat="1">
      <c r="A153" s="5">
        <v>588</v>
      </c>
      <c r="B153" s="26" t="s">
        <v>39</v>
      </c>
      <c r="C153" s="4">
        <v>200</v>
      </c>
      <c r="D153" s="8">
        <v>0.56000000000000005</v>
      </c>
      <c r="E153" s="8">
        <v>0</v>
      </c>
      <c r="F153" s="8">
        <v>27.89</v>
      </c>
      <c r="G153" s="8">
        <v>113.79</v>
      </c>
      <c r="H153" s="8">
        <v>0.01</v>
      </c>
      <c r="I153" s="8">
        <v>0.7</v>
      </c>
      <c r="J153" s="8">
        <v>0.7</v>
      </c>
      <c r="K153" s="8">
        <v>12</v>
      </c>
      <c r="L153" s="8">
        <v>22.6</v>
      </c>
      <c r="M153" s="8">
        <v>4</v>
      </c>
      <c r="N153" s="8">
        <v>0.8</v>
      </c>
    </row>
    <row r="154" spans="1:16" s="51" customFormat="1">
      <c r="A154" s="49" t="s">
        <v>54</v>
      </c>
      <c r="B154" s="26" t="s">
        <v>48</v>
      </c>
      <c r="C154" s="50">
        <v>50</v>
      </c>
      <c r="D154" s="13">
        <v>3.8</v>
      </c>
      <c r="E154" s="13">
        <v>0.4</v>
      </c>
      <c r="F154" s="13">
        <v>24.1</v>
      </c>
      <c r="G154" s="13">
        <v>116.49</v>
      </c>
      <c r="H154" s="13">
        <v>0.06</v>
      </c>
      <c r="I154" s="13">
        <v>0</v>
      </c>
      <c r="J154" s="13">
        <v>0</v>
      </c>
      <c r="K154" s="13">
        <v>10</v>
      </c>
      <c r="L154" s="13">
        <v>32</v>
      </c>
      <c r="M154" s="13">
        <v>7</v>
      </c>
      <c r="N154" s="13">
        <v>0.6</v>
      </c>
      <c r="P154" s="54"/>
    </row>
    <row r="155" spans="1:16">
      <c r="A155" s="72" t="s">
        <v>54</v>
      </c>
      <c r="B155" s="25" t="s">
        <v>30</v>
      </c>
      <c r="C155" s="10">
        <v>35</v>
      </c>
      <c r="D155" s="73">
        <v>1.96</v>
      </c>
      <c r="E155" s="73">
        <v>0.42</v>
      </c>
      <c r="F155" s="73">
        <v>17.29</v>
      </c>
      <c r="G155" s="73">
        <v>66.5</v>
      </c>
      <c r="H155" s="73">
        <v>0.04</v>
      </c>
      <c r="I155" s="73">
        <v>0</v>
      </c>
      <c r="J155" s="73">
        <v>0</v>
      </c>
      <c r="K155" s="73">
        <v>8.4</v>
      </c>
      <c r="L155" s="73">
        <v>37.1</v>
      </c>
      <c r="M155" s="73">
        <v>8.4</v>
      </c>
      <c r="N155" s="73">
        <v>1.1200000000000001</v>
      </c>
      <c r="P155" s="19"/>
    </row>
    <row r="156" spans="1:16" ht="15.6">
      <c r="A156" s="25"/>
      <c r="B156" s="31" t="s">
        <v>29</v>
      </c>
      <c r="C156" s="10"/>
      <c r="D156" s="61">
        <f t="shared" ref="D156:N156" si="10">SUM(D149:D155)</f>
        <v>37.629999999999995</v>
      </c>
      <c r="E156" s="61">
        <f t="shared" si="10"/>
        <v>36.21</v>
      </c>
      <c r="F156" s="61">
        <f t="shared" si="10"/>
        <v>125.72999999999999</v>
      </c>
      <c r="G156" s="61">
        <f t="shared" si="10"/>
        <v>890.71</v>
      </c>
      <c r="H156" s="61">
        <f t="shared" si="10"/>
        <v>0.33</v>
      </c>
      <c r="I156" s="61">
        <f t="shared" si="10"/>
        <v>6.45</v>
      </c>
      <c r="J156" s="61">
        <f t="shared" si="10"/>
        <v>1.63</v>
      </c>
      <c r="K156" s="61">
        <f t="shared" si="10"/>
        <v>112.38000000000001</v>
      </c>
      <c r="L156" s="61">
        <f t="shared" si="10"/>
        <v>423.14000000000004</v>
      </c>
      <c r="M156" s="61">
        <f t="shared" si="10"/>
        <v>136.79</v>
      </c>
      <c r="N156" s="61">
        <f t="shared" si="10"/>
        <v>5.13</v>
      </c>
    </row>
    <row r="157" spans="1:16" ht="15.6">
      <c r="A157" s="74"/>
      <c r="B157" s="31" t="s">
        <v>40</v>
      </c>
      <c r="C157" s="80"/>
      <c r="D157" s="62">
        <f t="shared" ref="D157:N157" si="11">D147+D156</f>
        <v>76.179999999999978</v>
      </c>
      <c r="E157" s="62">
        <f t="shared" si="11"/>
        <v>85.95</v>
      </c>
      <c r="F157" s="62">
        <f t="shared" si="11"/>
        <v>235.76</v>
      </c>
      <c r="G157" s="62">
        <f t="shared" si="11"/>
        <v>1864.29</v>
      </c>
      <c r="H157" s="62">
        <f t="shared" si="11"/>
        <v>1.1600000000000001</v>
      </c>
      <c r="I157" s="62">
        <f t="shared" si="11"/>
        <v>29.09</v>
      </c>
      <c r="J157" s="62">
        <f t="shared" si="11"/>
        <v>354.15</v>
      </c>
      <c r="K157" s="62">
        <f t="shared" si="11"/>
        <v>749.88</v>
      </c>
      <c r="L157" s="62">
        <f t="shared" si="11"/>
        <v>1094.8399999999999</v>
      </c>
      <c r="M157" s="62">
        <f t="shared" si="11"/>
        <v>264.28999999999996</v>
      </c>
      <c r="N157" s="62">
        <f t="shared" si="11"/>
        <v>19.12</v>
      </c>
    </row>
    <row r="158" spans="1:16" ht="15.6">
      <c r="A158" s="22"/>
      <c r="B158" s="64"/>
      <c r="C158" s="81"/>
      <c r="D158" s="66"/>
      <c r="E158" s="66"/>
      <c r="F158" s="66"/>
      <c r="G158" s="66"/>
      <c r="H158" s="66"/>
      <c r="I158" s="66"/>
      <c r="J158" s="66"/>
      <c r="K158" s="66"/>
      <c r="L158" s="66"/>
      <c r="M158" s="66"/>
      <c r="N158" s="66"/>
    </row>
    <row r="159" spans="1:16" ht="15.6">
      <c r="A159" s="22"/>
      <c r="B159" s="64"/>
      <c r="C159" s="81"/>
      <c r="D159" s="66"/>
      <c r="E159" s="66"/>
      <c r="F159" s="66"/>
      <c r="G159" s="66"/>
      <c r="H159" s="66"/>
      <c r="I159" s="66"/>
      <c r="J159" s="66"/>
      <c r="K159" s="66"/>
      <c r="L159" s="66"/>
      <c r="M159" s="66"/>
      <c r="N159" s="66"/>
    </row>
    <row r="160" spans="1:16" ht="15.6">
      <c r="A160" s="22"/>
      <c r="B160" s="64"/>
      <c r="C160" s="81"/>
      <c r="D160" s="66"/>
      <c r="E160" s="66"/>
      <c r="F160" s="66"/>
      <c r="G160" s="66"/>
      <c r="H160" s="66"/>
      <c r="I160" s="66"/>
      <c r="J160" s="66"/>
      <c r="K160" s="66"/>
      <c r="L160" s="66"/>
      <c r="M160" s="66"/>
      <c r="N160" s="66"/>
    </row>
    <row r="165" spans="1:16">
      <c r="A165" s="243"/>
      <c r="B165" s="243"/>
      <c r="C165" s="243"/>
      <c r="D165" s="243"/>
      <c r="E165" s="243"/>
      <c r="F165" s="243"/>
      <c r="G165" s="243"/>
      <c r="H165" s="243"/>
      <c r="I165" s="243"/>
      <c r="J165" s="243"/>
      <c r="K165" s="243"/>
      <c r="L165" s="243"/>
      <c r="M165" s="243"/>
      <c r="N165" s="243"/>
    </row>
    <row r="166" spans="1:16">
      <c r="A166" s="243"/>
      <c r="B166" s="243"/>
      <c r="C166" s="243"/>
      <c r="D166" s="243"/>
      <c r="E166" s="243"/>
      <c r="F166" s="243"/>
      <c r="G166" s="243"/>
      <c r="H166" s="243"/>
      <c r="I166" s="243"/>
      <c r="J166" s="243"/>
      <c r="K166" s="243"/>
      <c r="L166" s="243"/>
      <c r="M166" s="243"/>
      <c r="N166" s="243"/>
    </row>
    <row r="167" spans="1:16">
      <c r="A167" s="247" t="s">
        <v>88</v>
      </c>
      <c r="B167" s="247"/>
      <c r="C167" s="247"/>
      <c r="D167" s="247"/>
      <c r="E167" s="247"/>
      <c r="F167" s="247"/>
      <c r="G167" s="247"/>
      <c r="H167" s="247"/>
      <c r="I167" s="247"/>
      <c r="J167" s="247"/>
      <c r="K167" s="247"/>
      <c r="L167" s="247"/>
      <c r="M167" s="247"/>
      <c r="N167" s="247"/>
    </row>
    <row r="168" spans="1:16">
      <c r="A168" s="240" t="s">
        <v>63</v>
      </c>
      <c r="B168" s="240"/>
      <c r="C168" s="240"/>
      <c r="D168" s="241"/>
      <c r="E168" s="241"/>
      <c r="F168" s="241"/>
      <c r="G168" s="240"/>
      <c r="H168" s="241"/>
      <c r="I168" s="241"/>
      <c r="J168" s="241"/>
      <c r="K168" s="241"/>
      <c r="L168" s="241"/>
      <c r="M168" s="241"/>
      <c r="N168" s="241"/>
    </row>
    <row r="169" spans="1:16" ht="27.6">
      <c r="A169" s="16" t="s">
        <v>9</v>
      </c>
      <c r="B169" s="16" t="s">
        <v>10</v>
      </c>
      <c r="C169" s="248" t="s">
        <v>53</v>
      </c>
      <c r="D169" s="245" t="s">
        <v>11</v>
      </c>
      <c r="E169" s="244"/>
      <c r="F169" s="246"/>
      <c r="G169" s="16" t="s">
        <v>12</v>
      </c>
      <c r="H169" s="245" t="s">
        <v>13</v>
      </c>
      <c r="I169" s="244"/>
      <c r="J169" s="244"/>
      <c r="K169" s="244" t="s">
        <v>14</v>
      </c>
      <c r="L169" s="244"/>
      <c r="M169" s="244"/>
      <c r="N169" s="244"/>
    </row>
    <row r="170" spans="1:16">
      <c r="A170" s="41" t="s">
        <v>15</v>
      </c>
      <c r="B170" s="23"/>
      <c r="C170" s="249"/>
      <c r="D170" s="42" t="s">
        <v>16</v>
      </c>
      <c r="E170" s="10" t="s">
        <v>17</v>
      </c>
      <c r="F170" s="43" t="s">
        <v>18</v>
      </c>
      <c r="G170" s="44" t="s">
        <v>19</v>
      </c>
      <c r="H170" s="42" t="s">
        <v>68</v>
      </c>
      <c r="I170" s="10" t="s">
        <v>20</v>
      </c>
      <c r="J170" s="10" t="s">
        <v>21</v>
      </c>
      <c r="K170" s="10" t="s">
        <v>22</v>
      </c>
      <c r="L170" s="10" t="s">
        <v>23</v>
      </c>
      <c r="M170" s="10" t="s">
        <v>24</v>
      </c>
      <c r="N170" s="10" t="s">
        <v>25</v>
      </c>
    </row>
    <row r="171" spans="1:16">
      <c r="A171" s="75"/>
      <c r="B171" s="46" t="s">
        <v>26</v>
      </c>
      <c r="C171" s="75"/>
      <c r="D171" s="75"/>
      <c r="E171" s="75"/>
      <c r="F171" s="75"/>
      <c r="G171" s="75"/>
      <c r="H171" s="75"/>
      <c r="I171" s="75"/>
      <c r="J171" s="75"/>
      <c r="K171" s="75"/>
      <c r="L171" s="75"/>
      <c r="M171" s="75"/>
      <c r="N171" s="75"/>
    </row>
    <row r="172" spans="1:16" ht="28.2">
      <c r="A172" s="6">
        <v>229</v>
      </c>
      <c r="B172" s="33" t="s">
        <v>95</v>
      </c>
      <c r="C172" s="12">
        <v>50</v>
      </c>
      <c r="D172" s="15">
        <v>1.1000000000000001</v>
      </c>
      <c r="E172" s="15">
        <v>0.2</v>
      </c>
      <c r="F172" s="15">
        <v>7.35</v>
      </c>
      <c r="G172" s="15">
        <v>20.94</v>
      </c>
      <c r="H172" s="15">
        <v>0.01</v>
      </c>
      <c r="I172" s="15">
        <v>2.4</v>
      </c>
      <c r="J172" s="15">
        <v>0</v>
      </c>
      <c r="K172" s="15">
        <v>2.5</v>
      </c>
      <c r="L172" s="15">
        <v>30</v>
      </c>
      <c r="M172" s="15">
        <v>0</v>
      </c>
      <c r="N172" s="15">
        <v>0.2</v>
      </c>
      <c r="P172" s="82"/>
    </row>
    <row r="173" spans="1:16">
      <c r="A173" s="25">
        <v>415</v>
      </c>
      <c r="B173" s="32" t="s">
        <v>97</v>
      </c>
      <c r="C173" s="10" t="s">
        <v>116</v>
      </c>
      <c r="D173" s="73">
        <v>23.55</v>
      </c>
      <c r="E173" s="73">
        <v>14.1</v>
      </c>
      <c r="F173" s="73">
        <v>4.95</v>
      </c>
      <c r="G173" s="73">
        <v>253.5</v>
      </c>
      <c r="H173" s="73">
        <v>0.09</v>
      </c>
      <c r="I173" s="73">
        <v>6</v>
      </c>
      <c r="J173" s="73">
        <v>30</v>
      </c>
      <c r="K173" s="73">
        <v>40.5</v>
      </c>
      <c r="L173" s="73">
        <v>159</v>
      </c>
      <c r="M173" s="73">
        <v>37.5</v>
      </c>
      <c r="N173" s="73">
        <v>1.35</v>
      </c>
    </row>
    <row r="174" spans="1:16">
      <c r="A174" s="49">
        <v>273</v>
      </c>
      <c r="B174" s="26" t="s">
        <v>51</v>
      </c>
      <c r="C174" s="50">
        <v>180</v>
      </c>
      <c r="D174" s="13">
        <v>6.48</v>
      </c>
      <c r="E174" s="13">
        <v>4.4000000000000004</v>
      </c>
      <c r="F174" s="13">
        <v>37.5</v>
      </c>
      <c r="G174" s="13">
        <v>183.5</v>
      </c>
      <c r="H174" s="13">
        <v>7.0000000000000007E-2</v>
      </c>
      <c r="I174" s="13">
        <v>0</v>
      </c>
      <c r="J174" s="13">
        <v>0</v>
      </c>
      <c r="K174" s="13">
        <v>12.5</v>
      </c>
      <c r="L174" s="13">
        <v>41.4</v>
      </c>
      <c r="M174" s="13">
        <v>11.25</v>
      </c>
      <c r="N174" s="13">
        <v>1.1200000000000001</v>
      </c>
    </row>
    <row r="175" spans="1:16" s="51" customFormat="1" ht="28.2">
      <c r="A175" s="100">
        <v>350</v>
      </c>
      <c r="B175" s="26" t="s">
        <v>50</v>
      </c>
      <c r="C175" s="4">
        <v>200</v>
      </c>
      <c r="D175" s="8">
        <v>0</v>
      </c>
      <c r="E175" s="8">
        <v>0</v>
      </c>
      <c r="F175" s="8">
        <v>33.93</v>
      </c>
      <c r="G175" s="8">
        <v>129</v>
      </c>
      <c r="H175" s="8">
        <v>0</v>
      </c>
      <c r="I175" s="8">
        <v>4.4000000000000004</v>
      </c>
      <c r="J175" s="8">
        <v>0</v>
      </c>
      <c r="K175" s="8">
        <v>0.68</v>
      </c>
      <c r="L175" s="8">
        <v>18</v>
      </c>
      <c r="M175" s="8">
        <v>0</v>
      </c>
      <c r="N175" s="8">
        <v>0.1</v>
      </c>
      <c r="O175" s="54"/>
      <c r="P175" s="54"/>
    </row>
    <row r="176" spans="1:16" s="51" customFormat="1">
      <c r="A176" s="49" t="s">
        <v>54</v>
      </c>
      <c r="B176" s="26" t="s">
        <v>48</v>
      </c>
      <c r="C176" s="50">
        <v>50</v>
      </c>
      <c r="D176" s="13">
        <v>3.8</v>
      </c>
      <c r="E176" s="13">
        <v>0.4</v>
      </c>
      <c r="F176" s="13">
        <v>24.1</v>
      </c>
      <c r="G176" s="13">
        <v>116.49</v>
      </c>
      <c r="H176" s="13">
        <v>0.06</v>
      </c>
      <c r="I176" s="13">
        <v>0</v>
      </c>
      <c r="J176" s="13">
        <v>0</v>
      </c>
      <c r="K176" s="13">
        <v>10</v>
      </c>
      <c r="L176" s="13">
        <v>32</v>
      </c>
      <c r="M176" s="13">
        <v>7</v>
      </c>
      <c r="N176" s="13">
        <v>0.6</v>
      </c>
      <c r="P176" s="19"/>
    </row>
    <row r="177" spans="1:17" s="21" customFormat="1">
      <c r="A177" s="68" t="s">
        <v>54</v>
      </c>
      <c r="B177" s="35" t="s">
        <v>30</v>
      </c>
      <c r="C177" s="69">
        <v>25</v>
      </c>
      <c r="D177" s="70">
        <v>1.4</v>
      </c>
      <c r="E177" s="70">
        <v>0.3</v>
      </c>
      <c r="F177" s="70">
        <v>12.35</v>
      </c>
      <c r="G177" s="70">
        <v>47.5</v>
      </c>
      <c r="H177" s="70">
        <v>0.02</v>
      </c>
      <c r="I177" s="70">
        <v>0</v>
      </c>
      <c r="J177" s="70">
        <v>0</v>
      </c>
      <c r="K177" s="70">
        <v>6</v>
      </c>
      <c r="L177" s="70">
        <v>26.5</v>
      </c>
      <c r="M177" s="70">
        <v>6</v>
      </c>
      <c r="N177" s="70">
        <v>0.8</v>
      </c>
    </row>
    <row r="178" spans="1:17" s="51" customFormat="1" ht="15.6">
      <c r="A178" s="26"/>
      <c r="B178" s="28" t="s">
        <v>27</v>
      </c>
      <c r="C178" s="50"/>
      <c r="D178" s="55">
        <f>SUM(D172:D177)</f>
        <v>36.33</v>
      </c>
      <c r="E178" s="55">
        <f t="shared" ref="E178:N178" si="12">SUM(E172:E177)</f>
        <v>19.399999999999999</v>
      </c>
      <c r="F178" s="55">
        <f t="shared" si="12"/>
        <v>120.17999999999998</v>
      </c>
      <c r="G178" s="55">
        <f t="shared" si="12"/>
        <v>750.93000000000006</v>
      </c>
      <c r="H178" s="55">
        <f t="shared" si="12"/>
        <v>0.24999999999999997</v>
      </c>
      <c r="I178" s="55">
        <f t="shared" si="12"/>
        <v>12.8</v>
      </c>
      <c r="J178" s="55">
        <f t="shared" si="12"/>
        <v>30</v>
      </c>
      <c r="K178" s="55">
        <f t="shared" si="12"/>
        <v>72.180000000000007</v>
      </c>
      <c r="L178" s="55">
        <f t="shared" si="12"/>
        <v>306.89999999999998</v>
      </c>
      <c r="M178" s="55">
        <f t="shared" si="12"/>
        <v>61.75</v>
      </c>
      <c r="N178" s="55">
        <f t="shared" si="12"/>
        <v>4.17</v>
      </c>
    </row>
    <row r="179" spans="1:17" s="51" customFormat="1">
      <c r="A179" s="83"/>
      <c r="B179" s="57" t="s">
        <v>28</v>
      </c>
      <c r="C179" s="83"/>
      <c r="D179" s="55"/>
      <c r="E179" s="55"/>
      <c r="F179" s="55"/>
      <c r="G179" s="55"/>
      <c r="H179" s="55"/>
      <c r="I179" s="55"/>
      <c r="J179" s="55"/>
      <c r="K179" s="55"/>
      <c r="L179" s="55"/>
      <c r="M179" s="55"/>
      <c r="N179" s="55"/>
    </row>
    <row r="180" spans="1:17" s="51" customFormat="1">
      <c r="A180" s="49">
        <v>70</v>
      </c>
      <c r="B180" s="26" t="s">
        <v>3</v>
      </c>
      <c r="C180" s="50">
        <v>100</v>
      </c>
      <c r="D180" s="13">
        <v>0.84</v>
      </c>
      <c r="E180" s="13">
        <v>0.12</v>
      </c>
      <c r="F180" s="13">
        <v>2.2799999999999998</v>
      </c>
      <c r="G180" s="13">
        <v>19.2</v>
      </c>
      <c r="H180" s="13">
        <v>0</v>
      </c>
      <c r="I180" s="13">
        <v>0</v>
      </c>
      <c r="J180" s="13">
        <v>0</v>
      </c>
      <c r="K180" s="13">
        <v>40.799999999999997</v>
      </c>
      <c r="L180" s="13">
        <v>30</v>
      </c>
      <c r="M180" s="13">
        <v>14</v>
      </c>
      <c r="N180" s="13">
        <v>0.6</v>
      </c>
      <c r="P180" s="52"/>
      <c r="Q180" s="52"/>
    </row>
    <row r="181" spans="1:17" s="51" customFormat="1" ht="28.2">
      <c r="A181" s="5">
        <v>37</v>
      </c>
      <c r="B181" s="26" t="s">
        <v>108</v>
      </c>
      <c r="C181" s="4">
        <v>250</v>
      </c>
      <c r="D181" s="8">
        <v>1.9</v>
      </c>
      <c r="E181" s="8">
        <v>6.66</v>
      </c>
      <c r="F181" s="8">
        <v>10.81</v>
      </c>
      <c r="G181" s="8">
        <v>111.11</v>
      </c>
      <c r="H181" s="8">
        <v>0.05</v>
      </c>
      <c r="I181" s="8">
        <v>10.8</v>
      </c>
      <c r="J181" s="8">
        <v>0</v>
      </c>
      <c r="K181" s="8">
        <v>58</v>
      </c>
      <c r="L181" s="8">
        <v>200</v>
      </c>
      <c r="M181" s="8">
        <v>30</v>
      </c>
      <c r="N181" s="8">
        <v>1.3</v>
      </c>
      <c r="Q181" s="84"/>
    </row>
    <row r="182" spans="1:17" s="51" customFormat="1">
      <c r="A182" s="100">
        <v>239</v>
      </c>
      <c r="B182" s="26" t="s">
        <v>52</v>
      </c>
      <c r="C182" s="4">
        <v>70</v>
      </c>
      <c r="D182" s="8">
        <v>7.7</v>
      </c>
      <c r="E182" s="8">
        <v>16.79</v>
      </c>
      <c r="F182" s="8">
        <v>0.28000000000000003</v>
      </c>
      <c r="G182" s="8">
        <v>182</v>
      </c>
      <c r="H182" s="8">
        <v>0.13</v>
      </c>
      <c r="I182" s="8">
        <v>0</v>
      </c>
      <c r="J182" s="8">
        <v>0</v>
      </c>
      <c r="K182" s="8">
        <v>24.5</v>
      </c>
      <c r="L182" s="8">
        <v>111.3</v>
      </c>
      <c r="M182" s="8">
        <v>19.100000000000001</v>
      </c>
      <c r="N182" s="8">
        <v>1.26</v>
      </c>
      <c r="O182" s="54"/>
      <c r="P182" s="54"/>
    </row>
    <row r="183" spans="1:17" s="51" customFormat="1">
      <c r="A183" s="26">
        <v>255</v>
      </c>
      <c r="B183" s="26" t="s">
        <v>34</v>
      </c>
      <c r="C183" s="50">
        <v>180</v>
      </c>
      <c r="D183" s="13">
        <v>5.4</v>
      </c>
      <c r="E183" s="13">
        <v>6.12</v>
      </c>
      <c r="F183" s="13">
        <v>26.3</v>
      </c>
      <c r="G183" s="13">
        <v>181.8</v>
      </c>
      <c r="H183" s="13">
        <v>0.14000000000000001</v>
      </c>
      <c r="I183" s="13">
        <v>0</v>
      </c>
      <c r="J183" s="13">
        <v>0</v>
      </c>
      <c r="K183" s="13">
        <v>21.6</v>
      </c>
      <c r="L183" s="13">
        <v>129.6</v>
      </c>
      <c r="M183" s="13">
        <v>90.6</v>
      </c>
      <c r="N183" s="13">
        <v>2.88</v>
      </c>
    </row>
    <row r="184" spans="1:17" s="51" customFormat="1">
      <c r="A184" s="49" t="s">
        <v>56</v>
      </c>
      <c r="B184" s="27" t="s">
        <v>66</v>
      </c>
      <c r="C184" s="50">
        <v>200</v>
      </c>
      <c r="D184" s="13">
        <v>1</v>
      </c>
      <c r="E184" s="13">
        <v>0.2</v>
      </c>
      <c r="F184" s="13">
        <v>0</v>
      </c>
      <c r="G184" s="13">
        <v>36</v>
      </c>
      <c r="H184" s="13">
        <v>0.02</v>
      </c>
      <c r="I184" s="13">
        <v>4</v>
      </c>
      <c r="J184" s="13">
        <v>0</v>
      </c>
      <c r="K184" s="13">
        <v>14</v>
      </c>
      <c r="L184" s="13">
        <v>14</v>
      </c>
      <c r="M184" s="13">
        <v>8</v>
      </c>
      <c r="N184" s="13">
        <v>2.8</v>
      </c>
    </row>
    <row r="185" spans="1:17" s="51" customFormat="1" hidden="1">
      <c r="A185" s="49"/>
      <c r="B185" s="26"/>
      <c r="C185" s="50"/>
      <c r="D185" s="13"/>
      <c r="E185" s="13"/>
      <c r="F185" s="13"/>
      <c r="G185" s="13"/>
      <c r="H185" s="13"/>
      <c r="I185" s="13"/>
      <c r="J185" s="13"/>
      <c r="K185" s="13"/>
      <c r="L185" s="13"/>
      <c r="M185" s="13"/>
      <c r="N185" s="13">
        <v>4.4000000000000004</v>
      </c>
      <c r="O185" s="54"/>
    </row>
    <row r="186" spans="1:17" s="51" customFormat="1">
      <c r="A186" s="49" t="s">
        <v>54</v>
      </c>
      <c r="B186" s="26" t="s">
        <v>48</v>
      </c>
      <c r="C186" s="50">
        <v>50</v>
      </c>
      <c r="D186" s="13">
        <v>3.8</v>
      </c>
      <c r="E186" s="13">
        <v>0.4</v>
      </c>
      <c r="F186" s="13">
        <v>24.1</v>
      </c>
      <c r="G186" s="13">
        <v>116.49</v>
      </c>
      <c r="H186" s="13">
        <v>0.06</v>
      </c>
      <c r="I186" s="13">
        <v>0</v>
      </c>
      <c r="J186" s="13">
        <v>0</v>
      </c>
      <c r="K186" s="13">
        <v>10</v>
      </c>
      <c r="L186" s="13">
        <v>32</v>
      </c>
      <c r="M186" s="13">
        <v>7</v>
      </c>
      <c r="N186" s="13">
        <v>0.6</v>
      </c>
      <c r="P186" s="54"/>
    </row>
    <row r="187" spans="1:17">
      <c r="A187" s="72" t="s">
        <v>54</v>
      </c>
      <c r="B187" s="25" t="s">
        <v>30</v>
      </c>
      <c r="C187" s="10">
        <v>35</v>
      </c>
      <c r="D187" s="73">
        <v>1.96</v>
      </c>
      <c r="E187" s="73">
        <v>0.42</v>
      </c>
      <c r="F187" s="73">
        <v>17.29</v>
      </c>
      <c r="G187" s="73">
        <v>66.5</v>
      </c>
      <c r="H187" s="73">
        <v>0.04</v>
      </c>
      <c r="I187" s="73">
        <v>0</v>
      </c>
      <c r="J187" s="73">
        <v>0</v>
      </c>
      <c r="K187" s="73">
        <v>8.4</v>
      </c>
      <c r="L187" s="73">
        <v>37.1</v>
      </c>
      <c r="M187" s="73">
        <v>8.4</v>
      </c>
      <c r="N187" s="73">
        <v>1.1200000000000001</v>
      </c>
      <c r="P187" s="19"/>
    </row>
    <row r="188" spans="1:17" ht="15.6">
      <c r="A188" s="25"/>
      <c r="B188" s="31" t="s">
        <v>29</v>
      </c>
      <c r="C188" s="10"/>
      <c r="D188" s="61">
        <f>SUM(D180:D187)</f>
        <v>22.6</v>
      </c>
      <c r="E188" s="61">
        <f t="shared" ref="E188:N188" si="13">SUM(E180:E187)</f>
        <v>30.71</v>
      </c>
      <c r="F188" s="61">
        <f t="shared" si="13"/>
        <v>81.06</v>
      </c>
      <c r="G188" s="61">
        <f t="shared" si="13"/>
        <v>713.1</v>
      </c>
      <c r="H188" s="61">
        <f t="shared" si="13"/>
        <v>0.44</v>
      </c>
      <c r="I188" s="61">
        <f t="shared" si="13"/>
        <v>14.8</v>
      </c>
      <c r="J188" s="61">
        <f t="shared" si="13"/>
        <v>0</v>
      </c>
      <c r="K188" s="61">
        <f t="shared" si="13"/>
        <v>177.3</v>
      </c>
      <c r="L188" s="61">
        <f t="shared" si="13"/>
        <v>554</v>
      </c>
      <c r="M188" s="61">
        <f t="shared" si="13"/>
        <v>177.1</v>
      </c>
      <c r="N188" s="61">
        <f t="shared" si="13"/>
        <v>14.96</v>
      </c>
    </row>
    <row r="189" spans="1:17" ht="15.6">
      <c r="A189" s="74"/>
      <c r="B189" s="31" t="s">
        <v>40</v>
      </c>
      <c r="C189" s="80"/>
      <c r="D189" s="62">
        <f>D178+D188</f>
        <v>58.93</v>
      </c>
      <c r="E189" s="62">
        <f t="shared" ref="E189:N189" si="14">E178+E188</f>
        <v>50.11</v>
      </c>
      <c r="F189" s="62">
        <f t="shared" si="14"/>
        <v>201.23999999999998</v>
      </c>
      <c r="G189" s="62">
        <f t="shared" si="14"/>
        <v>1464.0300000000002</v>
      </c>
      <c r="H189" s="62">
        <f t="shared" si="14"/>
        <v>0.69</v>
      </c>
      <c r="I189" s="62">
        <f t="shared" si="14"/>
        <v>27.6</v>
      </c>
      <c r="J189" s="62">
        <f t="shared" si="14"/>
        <v>30</v>
      </c>
      <c r="K189" s="62">
        <f t="shared" si="14"/>
        <v>249.48000000000002</v>
      </c>
      <c r="L189" s="62">
        <f t="shared" si="14"/>
        <v>860.9</v>
      </c>
      <c r="M189" s="62">
        <f t="shared" si="14"/>
        <v>238.85</v>
      </c>
      <c r="N189" s="62">
        <f t="shared" si="14"/>
        <v>19.130000000000003</v>
      </c>
    </row>
    <row r="190" spans="1:17" ht="15.6">
      <c r="A190" s="22"/>
      <c r="B190" s="64"/>
      <c r="C190" s="81"/>
      <c r="D190" s="66"/>
      <c r="E190" s="66"/>
      <c r="F190" s="66"/>
      <c r="G190" s="66"/>
      <c r="H190" s="66"/>
      <c r="I190" s="66"/>
      <c r="J190" s="66"/>
      <c r="K190" s="66"/>
      <c r="L190" s="66"/>
      <c r="M190" s="66"/>
      <c r="N190" s="66"/>
    </row>
    <row r="191" spans="1:17" ht="15.6">
      <c r="A191" s="22"/>
      <c r="B191" s="64"/>
      <c r="C191" s="81"/>
      <c r="D191" s="66"/>
      <c r="E191" s="66"/>
      <c r="F191" s="66"/>
      <c r="G191" s="66"/>
      <c r="H191" s="66"/>
      <c r="I191" s="66"/>
      <c r="J191" s="66"/>
      <c r="K191" s="66"/>
      <c r="L191" s="66"/>
      <c r="M191" s="66"/>
      <c r="N191" s="66"/>
    </row>
    <row r="192" spans="1:17" ht="15.6">
      <c r="A192" s="22"/>
      <c r="B192" s="64"/>
      <c r="C192" s="81"/>
      <c r="D192" s="66"/>
      <c r="E192" s="66"/>
      <c r="F192" s="66"/>
      <c r="G192" s="66"/>
      <c r="H192" s="66"/>
      <c r="I192" s="66"/>
      <c r="J192" s="66"/>
      <c r="K192" s="66"/>
      <c r="L192" s="66"/>
      <c r="M192" s="66"/>
      <c r="N192" s="66"/>
    </row>
    <row r="193" spans="1:16" ht="15.6">
      <c r="A193" s="22"/>
      <c r="B193" s="64"/>
      <c r="C193" s="81"/>
      <c r="D193" s="66"/>
      <c r="E193" s="66"/>
      <c r="F193" s="66"/>
      <c r="G193" s="66"/>
      <c r="H193" s="66"/>
      <c r="I193" s="66"/>
      <c r="J193" s="66"/>
      <c r="K193" s="66"/>
      <c r="L193" s="66"/>
      <c r="M193" s="66"/>
      <c r="N193" s="66"/>
    </row>
    <row r="194" spans="1:16" ht="15.6">
      <c r="A194" s="22"/>
      <c r="B194" s="64"/>
      <c r="C194" s="81"/>
      <c r="D194" s="66"/>
      <c r="E194" s="66"/>
      <c r="F194" s="66"/>
      <c r="G194" s="66"/>
      <c r="H194" s="66"/>
      <c r="I194" s="66"/>
      <c r="J194" s="66"/>
      <c r="K194" s="66"/>
      <c r="L194" s="66"/>
      <c r="M194" s="66"/>
      <c r="N194" s="66"/>
    </row>
    <row r="198" spans="1:16">
      <c r="A198" s="243"/>
      <c r="B198" s="243"/>
      <c r="C198" s="243"/>
      <c r="D198" s="243"/>
      <c r="E198" s="243"/>
      <c r="F198" s="243"/>
      <c r="G198" s="243"/>
      <c r="H198" s="243"/>
      <c r="I198" s="243"/>
      <c r="J198" s="243"/>
      <c r="K198" s="243"/>
      <c r="L198" s="243"/>
      <c r="M198" s="243"/>
      <c r="N198" s="243"/>
    </row>
    <row r="199" spans="1:16">
      <c r="A199" s="243"/>
      <c r="B199" s="243"/>
      <c r="C199" s="243"/>
      <c r="D199" s="243"/>
      <c r="E199" s="243"/>
      <c r="F199" s="243"/>
      <c r="G199" s="243"/>
      <c r="H199" s="243"/>
      <c r="I199" s="243"/>
      <c r="J199" s="243"/>
      <c r="K199" s="243"/>
      <c r="L199" s="243"/>
      <c r="M199" s="243"/>
      <c r="N199" s="243"/>
    </row>
    <row r="200" spans="1:16">
      <c r="A200" s="247" t="s">
        <v>58</v>
      </c>
      <c r="B200" s="247"/>
      <c r="C200" s="247"/>
      <c r="D200" s="247"/>
      <c r="E200" s="247"/>
      <c r="F200" s="247"/>
      <c r="G200" s="247"/>
      <c r="H200" s="247"/>
      <c r="I200" s="247"/>
      <c r="J200" s="247"/>
      <c r="K200" s="247"/>
      <c r="L200" s="247"/>
      <c r="M200" s="247"/>
      <c r="N200" s="247"/>
    </row>
    <row r="201" spans="1:16">
      <c r="A201" s="240" t="s">
        <v>63</v>
      </c>
      <c r="B201" s="240"/>
      <c r="C201" s="240"/>
      <c r="D201" s="241"/>
      <c r="E201" s="241"/>
      <c r="F201" s="241"/>
      <c r="G201" s="240"/>
      <c r="H201" s="241"/>
      <c r="I201" s="241"/>
      <c r="J201" s="241"/>
      <c r="K201" s="241"/>
      <c r="L201" s="241"/>
      <c r="M201" s="241"/>
      <c r="N201" s="241"/>
    </row>
    <row r="202" spans="1:16" ht="27.6">
      <c r="A202" s="16" t="s">
        <v>9</v>
      </c>
      <c r="B202" s="16" t="s">
        <v>10</v>
      </c>
      <c r="C202" s="248" t="s">
        <v>53</v>
      </c>
      <c r="D202" s="245" t="s">
        <v>11</v>
      </c>
      <c r="E202" s="244"/>
      <c r="F202" s="246"/>
      <c r="G202" s="16" t="s">
        <v>12</v>
      </c>
      <c r="H202" s="245" t="s">
        <v>13</v>
      </c>
      <c r="I202" s="244"/>
      <c r="J202" s="244"/>
      <c r="K202" s="244" t="s">
        <v>14</v>
      </c>
      <c r="L202" s="244"/>
      <c r="M202" s="244"/>
      <c r="N202" s="244"/>
    </row>
    <row r="203" spans="1:16">
      <c r="A203" s="41" t="s">
        <v>15</v>
      </c>
      <c r="B203" s="23"/>
      <c r="C203" s="249"/>
      <c r="D203" s="42" t="s">
        <v>16</v>
      </c>
      <c r="E203" s="10" t="s">
        <v>17</v>
      </c>
      <c r="F203" s="43" t="s">
        <v>18</v>
      </c>
      <c r="G203" s="44" t="s">
        <v>19</v>
      </c>
      <c r="H203" s="42" t="s">
        <v>68</v>
      </c>
      <c r="I203" s="10" t="s">
        <v>20</v>
      </c>
      <c r="J203" s="10" t="s">
        <v>21</v>
      </c>
      <c r="K203" s="10" t="s">
        <v>22</v>
      </c>
      <c r="L203" s="10" t="s">
        <v>23</v>
      </c>
      <c r="M203" s="10" t="s">
        <v>24</v>
      </c>
      <c r="N203" s="10" t="s">
        <v>25</v>
      </c>
    </row>
    <row r="204" spans="1:16">
      <c r="A204" s="75"/>
      <c r="B204" s="46" t="s">
        <v>26</v>
      </c>
      <c r="C204" s="75"/>
      <c r="D204" s="75"/>
      <c r="E204" s="75"/>
      <c r="F204" s="75"/>
      <c r="G204" s="75"/>
      <c r="H204" s="75"/>
      <c r="I204" s="75"/>
      <c r="J204" s="75"/>
      <c r="K204" s="75"/>
      <c r="L204" s="75"/>
      <c r="M204" s="75"/>
      <c r="N204" s="75"/>
    </row>
    <row r="205" spans="1:16">
      <c r="A205" s="98">
        <v>7</v>
      </c>
      <c r="B205" s="33" t="s">
        <v>98</v>
      </c>
      <c r="C205" s="1">
        <v>50</v>
      </c>
      <c r="D205" s="9">
        <v>1.6</v>
      </c>
      <c r="E205" s="9">
        <v>0.1</v>
      </c>
      <c r="F205" s="9">
        <v>3.3</v>
      </c>
      <c r="G205" s="9">
        <v>20</v>
      </c>
      <c r="H205" s="9">
        <v>0.04</v>
      </c>
      <c r="I205" s="9">
        <v>5</v>
      </c>
      <c r="J205" s="9">
        <v>0</v>
      </c>
      <c r="K205" s="9">
        <v>5</v>
      </c>
      <c r="L205" s="9">
        <v>30</v>
      </c>
      <c r="M205" s="9">
        <v>10</v>
      </c>
      <c r="N205" s="9">
        <v>0.4</v>
      </c>
      <c r="P205" s="82"/>
    </row>
    <row r="206" spans="1:16" ht="28.2">
      <c r="A206" s="25">
        <v>658</v>
      </c>
      <c r="B206" s="23" t="s">
        <v>126</v>
      </c>
      <c r="C206" s="50" t="s">
        <v>44</v>
      </c>
      <c r="D206" s="13">
        <v>15.25</v>
      </c>
      <c r="E206" s="13">
        <v>16.739999999999998</v>
      </c>
      <c r="F206" s="13">
        <v>8.1999999999999993</v>
      </c>
      <c r="G206" s="13">
        <v>252.5</v>
      </c>
      <c r="H206" s="13">
        <v>0.08</v>
      </c>
      <c r="I206" s="13">
        <v>0.2</v>
      </c>
      <c r="J206" s="13">
        <v>0</v>
      </c>
      <c r="K206" s="13">
        <v>19.2</v>
      </c>
      <c r="L206" s="13">
        <v>18</v>
      </c>
      <c r="M206" s="13">
        <v>7.8</v>
      </c>
      <c r="N206" s="13">
        <v>0.48</v>
      </c>
    </row>
    <row r="207" spans="1:16">
      <c r="A207" s="25">
        <v>255</v>
      </c>
      <c r="B207" s="25" t="s">
        <v>127</v>
      </c>
      <c r="C207" s="10">
        <v>180</v>
      </c>
      <c r="D207" s="73">
        <v>11.12</v>
      </c>
      <c r="E207" s="73">
        <v>6.38</v>
      </c>
      <c r="F207" s="73">
        <v>44.24</v>
      </c>
      <c r="G207" s="73">
        <v>278.14</v>
      </c>
      <c r="H207" s="73">
        <v>0.14000000000000001</v>
      </c>
      <c r="I207" s="73">
        <v>0</v>
      </c>
      <c r="J207" s="73">
        <v>0</v>
      </c>
      <c r="K207" s="73">
        <v>39.6</v>
      </c>
      <c r="L207" s="73">
        <v>100.8</v>
      </c>
      <c r="M207" s="73">
        <v>43.2</v>
      </c>
      <c r="N207" s="73">
        <v>3.06</v>
      </c>
      <c r="O207" s="19"/>
      <c r="P207" s="63"/>
    </row>
    <row r="208" spans="1:16" s="51" customFormat="1">
      <c r="A208" s="49" t="s">
        <v>54</v>
      </c>
      <c r="B208" s="27" t="s">
        <v>66</v>
      </c>
      <c r="C208" s="50">
        <v>200</v>
      </c>
      <c r="D208" s="13">
        <v>1</v>
      </c>
      <c r="E208" s="13">
        <v>0.2</v>
      </c>
      <c r="F208" s="13">
        <v>0</v>
      </c>
      <c r="G208" s="13">
        <v>36</v>
      </c>
      <c r="H208" s="13">
        <v>0.02</v>
      </c>
      <c r="I208" s="13">
        <v>4</v>
      </c>
      <c r="J208" s="13">
        <v>0</v>
      </c>
      <c r="K208" s="13">
        <v>14</v>
      </c>
      <c r="L208" s="13">
        <v>14</v>
      </c>
      <c r="M208" s="13">
        <v>8</v>
      </c>
      <c r="N208" s="13">
        <v>2.8</v>
      </c>
    </row>
    <row r="209" spans="1:16" s="51" customFormat="1">
      <c r="A209" s="49" t="s">
        <v>54</v>
      </c>
      <c r="B209" s="26" t="s">
        <v>48</v>
      </c>
      <c r="C209" s="50">
        <v>50</v>
      </c>
      <c r="D209" s="13">
        <v>3.8</v>
      </c>
      <c r="E209" s="13">
        <v>0.4</v>
      </c>
      <c r="F209" s="13">
        <v>24.1</v>
      </c>
      <c r="G209" s="13">
        <v>116.49</v>
      </c>
      <c r="H209" s="13">
        <v>0.06</v>
      </c>
      <c r="I209" s="13">
        <v>0</v>
      </c>
      <c r="J209" s="13">
        <v>0</v>
      </c>
      <c r="K209" s="13">
        <v>10</v>
      </c>
      <c r="L209" s="13">
        <v>32</v>
      </c>
      <c r="M209" s="13">
        <v>7</v>
      </c>
      <c r="N209" s="13">
        <v>0.6</v>
      </c>
      <c r="P209" s="19"/>
    </row>
    <row r="210" spans="1:16" s="21" customFormat="1">
      <c r="A210" s="68" t="s">
        <v>54</v>
      </c>
      <c r="B210" s="35" t="s">
        <v>30</v>
      </c>
      <c r="C210" s="69">
        <v>25</v>
      </c>
      <c r="D210" s="70">
        <v>1.4</v>
      </c>
      <c r="E210" s="70">
        <v>0.3</v>
      </c>
      <c r="F210" s="70">
        <v>12.35</v>
      </c>
      <c r="G210" s="70">
        <v>47.5</v>
      </c>
      <c r="H210" s="70">
        <v>0.02</v>
      </c>
      <c r="I210" s="70">
        <v>0</v>
      </c>
      <c r="J210" s="70">
        <v>0</v>
      </c>
      <c r="K210" s="70">
        <v>6</v>
      </c>
      <c r="L210" s="70">
        <v>26.5</v>
      </c>
      <c r="M210" s="70">
        <v>6</v>
      </c>
      <c r="N210" s="70">
        <v>0.8</v>
      </c>
    </row>
    <row r="211" spans="1:16" s="51" customFormat="1" ht="15.6">
      <c r="A211" s="26"/>
      <c r="B211" s="28" t="s">
        <v>27</v>
      </c>
      <c r="C211" s="50"/>
      <c r="D211" s="55">
        <f>SUM(D205:D210)</f>
        <v>34.169999999999995</v>
      </c>
      <c r="E211" s="55">
        <f t="shared" ref="E211:N211" si="15">SUM(E205:E210)</f>
        <v>24.119999999999997</v>
      </c>
      <c r="F211" s="55">
        <f t="shared" si="15"/>
        <v>92.19</v>
      </c>
      <c r="G211" s="55">
        <f t="shared" si="15"/>
        <v>750.63</v>
      </c>
      <c r="H211" s="55">
        <f t="shared" si="15"/>
        <v>0.36000000000000004</v>
      </c>
      <c r="I211" s="55">
        <f t="shared" si="15"/>
        <v>9.1999999999999993</v>
      </c>
      <c r="J211" s="55">
        <f t="shared" si="15"/>
        <v>0</v>
      </c>
      <c r="K211" s="55">
        <f t="shared" si="15"/>
        <v>93.8</v>
      </c>
      <c r="L211" s="55">
        <f t="shared" si="15"/>
        <v>221.3</v>
      </c>
      <c r="M211" s="55">
        <f t="shared" si="15"/>
        <v>82</v>
      </c>
      <c r="N211" s="55">
        <f t="shared" si="15"/>
        <v>8.14</v>
      </c>
    </row>
    <row r="212" spans="1:16" s="51" customFormat="1">
      <c r="A212" s="57"/>
      <c r="B212" s="57" t="s">
        <v>28</v>
      </c>
      <c r="C212" s="83"/>
      <c r="D212" s="55"/>
      <c r="E212" s="55"/>
      <c r="F212" s="55"/>
      <c r="G212" s="55"/>
      <c r="H212" s="55"/>
      <c r="I212" s="55"/>
      <c r="J212" s="55"/>
      <c r="K212" s="55"/>
      <c r="L212" s="55"/>
      <c r="M212" s="55"/>
      <c r="N212" s="55"/>
    </row>
    <row r="213" spans="1:16" s="51" customFormat="1">
      <c r="A213" s="49">
        <v>70</v>
      </c>
      <c r="B213" s="26" t="s">
        <v>3</v>
      </c>
      <c r="C213" s="50">
        <v>100</v>
      </c>
      <c r="D213" s="13">
        <v>0.84</v>
      </c>
      <c r="E213" s="13">
        <v>0.12</v>
      </c>
      <c r="F213" s="13">
        <v>2.2799999999999998</v>
      </c>
      <c r="G213" s="13">
        <v>19.2</v>
      </c>
      <c r="H213" s="13">
        <v>0</v>
      </c>
      <c r="I213" s="13">
        <v>0</v>
      </c>
      <c r="J213" s="13">
        <v>0</v>
      </c>
      <c r="K213" s="13">
        <v>40.799999999999997</v>
      </c>
      <c r="L213" s="13">
        <v>30</v>
      </c>
      <c r="M213" s="13">
        <v>14</v>
      </c>
      <c r="N213" s="13">
        <v>0.6</v>
      </c>
      <c r="P213" s="52"/>
    </row>
    <row r="214" spans="1:16" s="51" customFormat="1" ht="18" customHeight="1">
      <c r="A214" s="100">
        <v>102</v>
      </c>
      <c r="B214" s="26" t="s">
        <v>124</v>
      </c>
      <c r="C214" s="4">
        <v>250</v>
      </c>
      <c r="D214" s="8">
        <v>10.51</v>
      </c>
      <c r="E214" s="8">
        <v>7.48</v>
      </c>
      <c r="F214" s="8">
        <v>23.49</v>
      </c>
      <c r="G214" s="8">
        <v>197.73</v>
      </c>
      <c r="H214" s="8">
        <v>0.27</v>
      </c>
      <c r="I214" s="8">
        <v>11.88</v>
      </c>
      <c r="J214" s="8">
        <v>21.44</v>
      </c>
      <c r="K214" s="8">
        <v>37.024999999999999</v>
      </c>
      <c r="L214" s="8">
        <v>37.69</v>
      </c>
      <c r="M214" s="8">
        <v>17.36</v>
      </c>
      <c r="N214" s="8">
        <v>3.1</v>
      </c>
      <c r="P214" s="52"/>
    </row>
    <row r="215" spans="1:16" s="51" customFormat="1">
      <c r="A215" s="26">
        <v>163</v>
      </c>
      <c r="B215" s="32" t="s">
        <v>115</v>
      </c>
      <c r="C215" s="50">
        <v>100</v>
      </c>
      <c r="D215" s="13">
        <v>17.57</v>
      </c>
      <c r="E215" s="13">
        <v>6.86</v>
      </c>
      <c r="F215" s="13">
        <v>0.61</v>
      </c>
      <c r="G215" s="13">
        <v>143</v>
      </c>
      <c r="H215" s="13">
        <v>0.1</v>
      </c>
      <c r="I215" s="13">
        <v>0</v>
      </c>
      <c r="J215" s="13">
        <v>2.86</v>
      </c>
      <c r="K215" s="13">
        <v>47</v>
      </c>
      <c r="L215" s="13">
        <v>180</v>
      </c>
      <c r="M215" s="13">
        <v>43</v>
      </c>
      <c r="N215" s="13">
        <v>0.9</v>
      </c>
      <c r="P215" s="52"/>
    </row>
    <row r="216" spans="1:16" s="51" customFormat="1">
      <c r="A216" s="26">
        <v>330</v>
      </c>
      <c r="B216" s="26" t="s">
        <v>99</v>
      </c>
      <c r="C216" s="50">
        <v>40</v>
      </c>
      <c r="D216" s="13">
        <v>1.04</v>
      </c>
      <c r="E216" s="13">
        <v>2.4</v>
      </c>
      <c r="F216" s="13">
        <v>1.2</v>
      </c>
      <c r="G216" s="13">
        <v>79.11</v>
      </c>
      <c r="H216" s="13">
        <v>31.2</v>
      </c>
      <c r="I216" s="13">
        <v>0.01</v>
      </c>
      <c r="J216" s="13">
        <v>56</v>
      </c>
      <c r="K216" s="13">
        <v>9.6</v>
      </c>
      <c r="L216" s="13">
        <v>26.4</v>
      </c>
      <c r="M216" s="13">
        <v>2.4</v>
      </c>
      <c r="N216" s="13">
        <v>0.16</v>
      </c>
      <c r="P216" s="52"/>
    </row>
    <row r="217" spans="1:16" s="51" customFormat="1">
      <c r="A217" s="49">
        <v>265</v>
      </c>
      <c r="B217" s="26" t="s">
        <v>38</v>
      </c>
      <c r="C217" s="53">
        <v>180</v>
      </c>
      <c r="D217" s="78">
        <v>7.12</v>
      </c>
      <c r="E217" s="78">
        <v>0.72</v>
      </c>
      <c r="F217" s="78">
        <v>37.44</v>
      </c>
      <c r="G217" s="78">
        <v>183.72</v>
      </c>
      <c r="H217" s="78">
        <v>0.02</v>
      </c>
      <c r="I217" s="78">
        <v>0</v>
      </c>
      <c r="J217" s="78">
        <v>0.18</v>
      </c>
      <c r="K217" s="78">
        <v>12.48</v>
      </c>
      <c r="L217" s="78">
        <v>72.86</v>
      </c>
      <c r="M217" s="78">
        <v>11.24</v>
      </c>
      <c r="N217" s="78">
        <v>1.1200000000000001</v>
      </c>
      <c r="P217" s="52"/>
    </row>
    <row r="218" spans="1:16" s="51" customFormat="1">
      <c r="A218" s="100">
        <v>278</v>
      </c>
      <c r="B218" s="26" t="s">
        <v>49</v>
      </c>
      <c r="C218" s="4">
        <v>200</v>
      </c>
      <c r="D218" s="8">
        <v>0.48</v>
      </c>
      <c r="E218" s="8">
        <v>0.25</v>
      </c>
      <c r="F218" s="8">
        <v>26.81</v>
      </c>
      <c r="G218" s="8">
        <v>110.96</v>
      </c>
      <c r="H218" s="8">
        <v>0.03</v>
      </c>
      <c r="I218" s="8">
        <v>39.6</v>
      </c>
      <c r="J218" s="8">
        <v>0</v>
      </c>
      <c r="K218" s="8">
        <v>28.11</v>
      </c>
      <c r="L218" s="8">
        <v>18.190000000000001</v>
      </c>
      <c r="M218" s="8">
        <v>11.45</v>
      </c>
      <c r="N218" s="8">
        <v>1.1000000000000001</v>
      </c>
      <c r="O218" s="54"/>
      <c r="P218" s="54"/>
    </row>
    <row r="219" spans="1:16" s="51" customFormat="1" hidden="1">
      <c r="A219" s="49"/>
      <c r="B219" s="27"/>
      <c r="C219" s="50"/>
      <c r="D219" s="13"/>
      <c r="E219" s="13"/>
      <c r="F219" s="13"/>
      <c r="G219" s="13"/>
      <c r="H219" s="13"/>
      <c r="I219" s="13"/>
      <c r="J219" s="13"/>
      <c r="K219" s="13"/>
      <c r="L219" s="13"/>
      <c r="M219" s="13"/>
      <c r="N219" s="13"/>
    </row>
    <row r="220" spans="1:16" s="51" customFormat="1">
      <c r="A220" s="49" t="s">
        <v>54</v>
      </c>
      <c r="B220" s="26" t="s">
        <v>105</v>
      </c>
      <c r="C220" s="50">
        <v>50</v>
      </c>
      <c r="D220" s="13">
        <v>2.56</v>
      </c>
      <c r="E220" s="13">
        <v>6.72</v>
      </c>
      <c r="F220" s="13">
        <v>27.44</v>
      </c>
      <c r="G220" s="13">
        <v>180.68</v>
      </c>
      <c r="H220" s="13">
        <v>0.04</v>
      </c>
      <c r="I220" s="13">
        <v>0</v>
      </c>
      <c r="J220" s="13">
        <v>47.88</v>
      </c>
      <c r="K220" s="13">
        <v>9.31</v>
      </c>
      <c r="L220" s="13">
        <v>26.6</v>
      </c>
      <c r="M220" s="13">
        <v>3.99</v>
      </c>
      <c r="N220" s="13">
        <v>0.27</v>
      </c>
    </row>
    <row r="221" spans="1:16" s="51" customFormat="1">
      <c r="A221" s="49" t="s">
        <v>54</v>
      </c>
      <c r="B221" s="26" t="s">
        <v>48</v>
      </c>
      <c r="C221" s="50">
        <v>50</v>
      </c>
      <c r="D221" s="13">
        <v>3.8</v>
      </c>
      <c r="E221" s="13">
        <v>0.4</v>
      </c>
      <c r="F221" s="13">
        <v>24.1</v>
      </c>
      <c r="G221" s="13">
        <v>116.49</v>
      </c>
      <c r="H221" s="13">
        <v>0.06</v>
      </c>
      <c r="I221" s="13">
        <v>0</v>
      </c>
      <c r="J221" s="13">
        <v>0</v>
      </c>
      <c r="K221" s="13">
        <v>10</v>
      </c>
      <c r="L221" s="13">
        <v>32</v>
      </c>
      <c r="M221" s="13">
        <v>7</v>
      </c>
      <c r="N221" s="13">
        <v>0.6</v>
      </c>
      <c r="P221" s="54"/>
    </row>
    <row r="222" spans="1:16" s="51" customFormat="1">
      <c r="A222" s="49" t="s">
        <v>54</v>
      </c>
      <c r="B222" s="26" t="s">
        <v>30</v>
      </c>
      <c r="C222" s="50">
        <v>35</v>
      </c>
      <c r="D222" s="13">
        <v>1.96</v>
      </c>
      <c r="E222" s="13">
        <v>0.42</v>
      </c>
      <c r="F222" s="13">
        <v>17.29</v>
      </c>
      <c r="G222" s="13">
        <v>66.5</v>
      </c>
      <c r="H222" s="13">
        <v>0.04</v>
      </c>
      <c r="I222" s="13">
        <v>0</v>
      </c>
      <c r="J222" s="13">
        <v>0</v>
      </c>
      <c r="K222" s="13">
        <v>8.4</v>
      </c>
      <c r="L222" s="13">
        <v>37.1</v>
      </c>
      <c r="M222" s="13">
        <v>8.4</v>
      </c>
      <c r="N222" s="13">
        <v>1.1200000000000001</v>
      </c>
      <c r="P222" s="54"/>
    </row>
    <row r="223" spans="1:16" s="51" customFormat="1" ht="15.6">
      <c r="A223" s="26"/>
      <c r="B223" s="28" t="s">
        <v>29</v>
      </c>
      <c r="C223" s="50"/>
      <c r="D223" s="55">
        <f>SUM(D213:D222)</f>
        <v>45.879999999999995</v>
      </c>
      <c r="E223" s="55">
        <f t="shared" ref="E223:N223" si="16">SUM(E213:E222)</f>
        <v>25.369999999999997</v>
      </c>
      <c r="F223" s="55">
        <f t="shared" si="16"/>
        <v>160.66</v>
      </c>
      <c r="G223" s="55">
        <f t="shared" si="16"/>
        <v>1097.3900000000001</v>
      </c>
      <c r="H223" s="55">
        <f t="shared" si="16"/>
        <v>31.759999999999998</v>
      </c>
      <c r="I223" s="55">
        <f t="shared" si="16"/>
        <v>51.49</v>
      </c>
      <c r="J223" s="55">
        <f t="shared" si="16"/>
        <v>128.36000000000001</v>
      </c>
      <c r="K223" s="55">
        <f t="shared" si="16"/>
        <v>202.72499999999999</v>
      </c>
      <c r="L223" s="55">
        <f t="shared" si="16"/>
        <v>460.84000000000003</v>
      </c>
      <c r="M223" s="55">
        <f t="shared" si="16"/>
        <v>118.84</v>
      </c>
      <c r="N223" s="55">
        <f t="shared" si="16"/>
        <v>8.9699999999999989</v>
      </c>
    </row>
    <row r="224" spans="1:16" ht="15.6">
      <c r="A224" s="74"/>
      <c r="B224" s="31" t="s">
        <v>40</v>
      </c>
      <c r="C224" s="80"/>
      <c r="D224" s="62">
        <f>D211+D223</f>
        <v>80.049999999999983</v>
      </c>
      <c r="E224" s="62">
        <f t="shared" ref="E224:N224" si="17">E211+E223</f>
        <v>49.489999999999995</v>
      </c>
      <c r="F224" s="62">
        <f t="shared" si="17"/>
        <v>252.85</v>
      </c>
      <c r="G224" s="62">
        <f t="shared" si="17"/>
        <v>1848.02</v>
      </c>
      <c r="H224" s="62">
        <f t="shared" si="17"/>
        <v>32.119999999999997</v>
      </c>
      <c r="I224" s="62">
        <f t="shared" si="17"/>
        <v>60.69</v>
      </c>
      <c r="J224" s="62">
        <f t="shared" si="17"/>
        <v>128.36000000000001</v>
      </c>
      <c r="K224" s="62">
        <f t="shared" si="17"/>
        <v>296.52499999999998</v>
      </c>
      <c r="L224" s="62">
        <f t="shared" si="17"/>
        <v>682.1400000000001</v>
      </c>
      <c r="M224" s="62">
        <f t="shared" si="17"/>
        <v>200.84</v>
      </c>
      <c r="N224" s="62">
        <f t="shared" si="17"/>
        <v>17.11</v>
      </c>
    </row>
    <row r="230" spans="1:16">
      <c r="A230" s="243"/>
      <c r="B230" s="243"/>
      <c r="C230" s="243"/>
      <c r="D230" s="243"/>
      <c r="E230" s="243"/>
      <c r="F230" s="243"/>
      <c r="G230" s="243"/>
      <c r="H230" s="243"/>
      <c r="I230" s="243"/>
      <c r="J230" s="243"/>
      <c r="K230" s="243"/>
      <c r="L230" s="243"/>
      <c r="M230" s="243"/>
      <c r="N230" s="243"/>
    </row>
    <row r="231" spans="1:16">
      <c r="A231" s="243"/>
      <c r="B231" s="243"/>
      <c r="C231" s="243"/>
      <c r="D231" s="243"/>
      <c r="E231" s="243"/>
      <c r="F231" s="243"/>
      <c r="G231" s="243"/>
      <c r="H231" s="243"/>
      <c r="I231" s="243"/>
      <c r="J231" s="243"/>
      <c r="K231" s="243"/>
      <c r="L231" s="243"/>
      <c r="M231" s="243"/>
      <c r="N231" s="243"/>
    </row>
    <row r="232" spans="1:16">
      <c r="A232" s="247" t="s">
        <v>91</v>
      </c>
      <c r="B232" s="247"/>
      <c r="C232" s="247"/>
      <c r="D232" s="247"/>
      <c r="E232" s="247"/>
      <c r="F232" s="247"/>
      <c r="G232" s="247"/>
      <c r="H232" s="247"/>
      <c r="I232" s="247"/>
      <c r="J232" s="247"/>
      <c r="K232" s="247"/>
      <c r="L232" s="247"/>
      <c r="M232" s="247"/>
      <c r="N232" s="247"/>
    </row>
    <row r="233" spans="1:16">
      <c r="A233" s="240" t="s">
        <v>63</v>
      </c>
      <c r="B233" s="240"/>
      <c r="C233" s="240"/>
      <c r="D233" s="241"/>
      <c r="E233" s="241"/>
      <c r="F233" s="241"/>
      <c r="G233" s="240"/>
      <c r="H233" s="241"/>
      <c r="I233" s="241"/>
      <c r="J233" s="241"/>
      <c r="K233" s="241"/>
      <c r="L233" s="241"/>
      <c r="M233" s="241"/>
      <c r="N233" s="241"/>
    </row>
    <row r="234" spans="1:16" ht="27.6">
      <c r="A234" s="16" t="s">
        <v>9</v>
      </c>
      <c r="B234" s="16" t="s">
        <v>10</v>
      </c>
      <c r="C234" s="248" t="s">
        <v>53</v>
      </c>
      <c r="D234" s="245" t="s">
        <v>11</v>
      </c>
      <c r="E234" s="244"/>
      <c r="F234" s="246"/>
      <c r="G234" s="16" t="s">
        <v>12</v>
      </c>
      <c r="H234" s="245" t="s">
        <v>13</v>
      </c>
      <c r="I234" s="244"/>
      <c r="J234" s="244"/>
      <c r="K234" s="244" t="s">
        <v>14</v>
      </c>
      <c r="L234" s="244"/>
      <c r="M234" s="244"/>
      <c r="N234" s="244"/>
    </row>
    <row r="235" spans="1:16">
      <c r="A235" s="41" t="s">
        <v>15</v>
      </c>
      <c r="B235" s="23"/>
      <c r="C235" s="249"/>
      <c r="D235" s="42" t="s">
        <v>16</v>
      </c>
      <c r="E235" s="10" t="s">
        <v>17</v>
      </c>
      <c r="F235" s="43" t="s">
        <v>18</v>
      </c>
      <c r="G235" s="44" t="s">
        <v>19</v>
      </c>
      <c r="H235" s="42" t="s">
        <v>68</v>
      </c>
      <c r="I235" s="10" t="s">
        <v>20</v>
      </c>
      <c r="J235" s="10" t="s">
        <v>21</v>
      </c>
      <c r="K235" s="10" t="s">
        <v>22</v>
      </c>
      <c r="L235" s="10" t="s">
        <v>23</v>
      </c>
      <c r="M235" s="10" t="s">
        <v>24</v>
      </c>
      <c r="N235" s="10" t="s">
        <v>25</v>
      </c>
    </row>
    <row r="236" spans="1:16">
      <c r="A236" s="75"/>
      <c r="B236" s="46" t="s">
        <v>26</v>
      </c>
      <c r="C236" s="75"/>
      <c r="D236" s="75"/>
      <c r="E236" s="75"/>
      <c r="F236" s="75"/>
      <c r="G236" s="75"/>
      <c r="H236" s="75"/>
      <c r="I236" s="75"/>
      <c r="J236" s="75"/>
      <c r="K236" s="75"/>
      <c r="L236" s="75"/>
      <c r="M236" s="75"/>
      <c r="N236" s="75"/>
    </row>
    <row r="237" spans="1:16" ht="29.25" customHeight="1">
      <c r="A237" s="72" t="s">
        <v>125</v>
      </c>
      <c r="B237" s="23" t="s">
        <v>61</v>
      </c>
      <c r="C237" s="1">
        <v>200</v>
      </c>
      <c r="D237" s="9">
        <v>7.44</v>
      </c>
      <c r="E237" s="9">
        <v>8.07</v>
      </c>
      <c r="F237" s="9">
        <v>35.28</v>
      </c>
      <c r="G237" s="9">
        <v>243.92</v>
      </c>
      <c r="H237" s="9">
        <v>0.06</v>
      </c>
      <c r="I237" s="9">
        <v>0</v>
      </c>
      <c r="J237" s="9">
        <v>20</v>
      </c>
      <c r="K237" s="9">
        <v>44</v>
      </c>
      <c r="L237" s="9">
        <v>36</v>
      </c>
      <c r="M237" s="9">
        <v>48</v>
      </c>
      <c r="N237" s="9">
        <v>3.4</v>
      </c>
    </row>
    <row r="238" spans="1:16">
      <c r="A238" s="98">
        <v>628</v>
      </c>
      <c r="B238" s="25" t="s">
        <v>33</v>
      </c>
      <c r="C238" s="1">
        <v>200</v>
      </c>
      <c r="D238" s="9">
        <v>0.2</v>
      </c>
      <c r="E238" s="9">
        <v>0.05</v>
      </c>
      <c r="F238" s="9">
        <v>13.6</v>
      </c>
      <c r="G238" s="9">
        <v>56</v>
      </c>
      <c r="H238" s="9">
        <v>0</v>
      </c>
      <c r="I238" s="9">
        <v>3.2</v>
      </c>
      <c r="J238" s="9">
        <v>0</v>
      </c>
      <c r="K238" s="9">
        <v>7.35</v>
      </c>
      <c r="L238" s="9">
        <v>4</v>
      </c>
      <c r="M238" s="9">
        <v>5</v>
      </c>
      <c r="N238" s="9">
        <v>0.8</v>
      </c>
    </row>
    <row r="239" spans="1:16" s="51" customFormat="1">
      <c r="A239" s="49" t="s">
        <v>54</v>
      </c>
      <c r="B239" s="26" t="s">
        <v>36</v>
      </c>
      <c r="C239" s="50">
        <v>25</v>
      </c>
      <c r="D239" s="13">
        <v>5.8</v>
      </c>
      <c r="E239" s="13">
        <v>7.37</v>
      </c>
      <c r="F239" s="13">
        <v>0</v>
      </c>
      <c r="G239" s="13">
        <v>90.9</v>
      </c>
      <c r="H239" s="13">
        <v>0</v>
      </c>
      <c r="I239" s="13">
        <v>0.33</v>
      </c>
      <c r="J239" s="13">
        <v>86.73</v>
      </c>
      <c r="K239" s="13">
        <v>416.25</v>
      </c>
      <c r="L239" s="13">
        <v>249.75</v>
      </c>
      <c r="M239" s="13">
        <v>23.35</v>
      </c>
      <c r="N239" s="13">
        <v>0.32</v>
      </c>
      <c r="P239" s="52"/>
    </row>
    <row r="240" spans="1:16" s="51" customFormat="1">
      <c r="A240" s="2">
        <v>209</v>
      </c>
      <c r="B240" s="25" t="s">
        <v>46</v>
      </c>
      <c r="C240" s="3">
        <v>40</v>
      </c>
      <c r="D240" s="14">
        <v>5.0999999999999996</v>
      </c>
      <c r="E240" s="14">
        <v>4.5999999999999996</v>
      </c>
      <c r="F240" s="14">
        <v>0.3</v>
      </c>
      <c r="G240" s="14">
        <v>63</v>
      </c>
      <c r="H240" s="14">
        <v>0</v>
      </c>
      <c r="I240" s="14">
        <v>0</v>
      </c>
      <c r="J240" s="14">
        <v>100</v>
      </c>
      <c r="K240" s="14">
        <v>22</v>
      </c>
      <c r="L240" s="14">
        <v>77</v>
      </c>
      <c r="M240" s="14">
        <v>4.8</v>
      </c>
      <c r="N240" s="14">
        <v>1</v>
      </c>
      <c r="P240" s="52"/>
    </row>
    <row r="241" spans="1:16" s="51" customFormat="1">
      <c r="A241" s="49" t="s">
        <v>54</v>
      </c>
      <c r="B241" s="26" t="s">
        <v>103</v>
      </c>
      <c r="C241" s="50">
        <v>200</v>
      </c>
      <c r="D241" s="13">
        <v>0.8</v>
      </c>
      <c r="E241" s="13">
        <v>0</v>
      </c>
      <c r="F241" s="13">
        <v>19.600000000000001</v>
      </c>
      <c r="G241" s="13">
        <v>94</v>
      </c>
      <c r="H241" s="13">
        <v>0.06</v>
      </c>
      <c r="I241" s="13">
        <v>20</v>
      </c>
      <c r="J241" s="13">
        <v>0</v>
      </c>
      <c r="K241" s="13">
        <v>16</v>
      </c>
      <c r="L241" s="13">
        <v>22</v>
      </c>
      <c r="M241" s="13">
        <v>18</v>
      </c>
      <c r="N241" s="13">
        <v>4.4000000000000004</v>
      </c>
      <c r="O241" s="54"/>
      <c r="P241" s="54"/>
    </row>
    <row r="242" spans="1:16" s="51" customFormat="1">
      <c r="A242" s="49" t="s">
        <v>54</v>
      </c>
      <c r="B242" s="26" t="s">
        <v>48</v>
      </c>
      <c r="C242" s="50">
        <v>50</v>
      </c>
      <c r="D242" s="13">
        <v>3.8</v>
      </c>
      <c r="E242" s="13">
        <v>0.4</v>
      </c>
      <c r="F242" s="13">
        <v>24.1</v>
      </c>
      <c r="G242" s="13">
        <v>116.49</v>
      </c>
      <c r="H242" s="13">
        <v>0.06</v>
      </c>
      <c r="I242" s="13">
        <v>0</v>
      </c>
      <c r="J242" s="13">
        <v>0</v>
      </c>
      <c r="K242" s="13">
        <v>10</v>
      </c>
      <c r="L242" s="13">
        <v>32</v>
      </c>
      <c r="M242" s="13">
        <v>7</v>
      </c>
      <c r="N242" s="13">
        <v>0.6</v>
      </c>
      <c r="P242" s="19"/>
    </row>
    <row r="243" spans="1:16" s="88" customFormat="1">
      <c r="A243" s="85" t="s">
        <v>54</v>
      </c>
      <c r="B243" s="34" t="s">
        <v>30</v>
      </c>
      <c r="C243" s="86">
        <v>25</v>
      </c>
      <c r="D243" s="87">
        <v>1.4</v>
      </c>
      <c r="E243" s="87">
        <v>0.3</v>
      </c>
      <c r="F243" s="87">
        <v>12.35</v>
      </c>
      <c r="G243" s="87">
        <v>47.5</v>
      </c>
      <c r="H243" s="87">
        <v>0.02</v>
      </c>
      <c r="I243" s="87">
        <v>0</v>
      </c>
      <c r="J243" s="87">
        <v>0</v>
      </c>
      <c r="K243" s="87">
        <v>6</v>
      </c>
      <c r="L243" s="87">
        <v>26.5</v>
      </c>
      <c r="M243" s="87">
        <v>6</v>
      </c>
      <c r="N243" s="87">
        <v>0.8</v>
      </c>
    </row>
    <row r="244" spans="1:16" ht="15.6">
      <c r="A244" s="25"/>
      <c r="B244" s="89" t="s">
        <v>27</v>
      </c>
      <c r="C244" s="10"/>
      <c r="D244" s="55">
        <f>SUM(D237:D243)</f>
        <v>24.54</v>
      </c>
      <c r="E244" s="55">
        <f t="shared" ref="E244:N244" si="18">SUM(E237:E243)</f>
        <v>20.790000000000003</v>
      </c>
      <c r="F244" s="55">
        <f t="shared" si="18"/>
        <v>105.22999999999999</v>
      </c>
      <c r="G244" s="55">
        <f t="shared" si="18"/>
        <v>711.81</v>
      </c>
      <c r="H244" s="55">
        <f t="shared" si="18"/>
        <v>0.19999999999999998</v>
      </c>
      <c r="I244" s="55">
        <f t="shared" si="18"/>
        <v>23.53</v>
      </c>
      <c r="J244" s="55">
        <f t="shared" si="18"/>
        <v>206.73000000000002</v>
      </c>
      <c r="K244" s="55">
        <f t="shared" si="18"/>
        <v>521.6</v>
      </c>
      <c r="L244" s="55">
        <f t="shared" si="18"/>
        <v>447.25</v>
      </c>
      <c r="M244" s="55">
        <f t="shared" si="18"/>
        <v>112.14999999999999</v>
      </c>
      <c r="N244" s="55">
        <f t="shared" si="18"/>
        <v>11.320000000000002</v>
      </c>
    </row>
    <row r="245" spans="1:16">
      <c r="A245" s="75"/>
      <c r="B245" s="46" t="s">
        <v>28</v>
      </c>
      <c r="C245" s="75"/>
      <c r="D245" s="61"/>
      <c r="E245" s="61"/>
      <c r="F245" s="61"/>
      <c r="G245" s="61"/>
      <c r="H245" s="61"/>
      <c r="I245" s="61"/>
      <c r="J245" s="61"/>
      <c r="K245" s="61"/>
      <c r="L245" s="61"/>
      <c r="M245" s="61"/>
      <c r="N245" s="61"/>
    </row>
    <row r="246" spans="1:16">
      <c r="A246" s="49">
        <v>70</v>
      </c>
      <c r="B246" s="26" t="s">
        <v>3</v>
      </c>
      <c r="C246" s="50">
        <v>100</v>
      </c>
      <c r="D246" s="13">
        <v>0.84</v>
      </c>
      <c r="E246" s="13">
        <v>0.12</v>
      </c>
      <c r="F246" s="13">
        <v>2.2799999999999998</v>
      </c>
      <c r="G246" s="13">
        <v>19.2</v>
      </c>
      <c r="H246" s="13">
        <v>0</v>
      </c>
      <c r="I246" s="13">
        <v>0</v>
      </c>
      <c r="J246" s="13">
        <v>0</v>
      </c>
      <c r="K246" s="13">
        <v>40.799999999999997</v>
      </c>
      <c r="L246" s="13">
        <v>30</v>
      </c>
      <c r="M246" s="13">
        <v>14</v>
      </c>
      <c r="N246" s="13">
        <v>0.6</v>
      </c>
      <c r="P246" s="82"/>
    </row>
    <row r="247" spans="1:16" ht="28.2">
      <c r="A247" s="25">
        <v>254</v>
      </c>
      <c r="B247" s="25" t="s">
        <v>121</v>
      </c>
      <c r="C247" s="10">
        <v>250</v>
      </c>
      <c r="D247" s="73">
        <v>1.93</v>
      </c>
      <c r="E247" s="73">
        <v>5.86</v>
      </c>
      <c r="F247" s="73">
        <v>12.59</v>
      </c>
      <c r="G247" s="73">
        <v>115.24</v>
      </c>
      <c r="H247" s="73">
        <v>0.12</v>
      </c>
      <c r="I247" s="73">
        <v>25.19</v>
      </c>
      <c r="J247" s="73">
        <v>1.27</v>
      </c>
      <c r="K247" s="73">
        <v>26.48</v>
      </c>
      <c r="L247" s="73">
        <v>72.48</v>
      </c>
      <c r="M247" s="73">
        <v>25.61</v>
      </c>
      <c r="N247" s="73">
        <v>1.06</v>
      </c>
      <c r="P247" s="82"/>
    </row>
    <row r="248" spans="1:16">
      <c r="A248" s="25">
        <v>212</v>
      </c>
      <c r="B248" s="25" t="s">
        <v>122</v>
      </c>
      <c r="C248" s="50">
        <v>100</v>
      </c>
      <c r="D248" s="13">
        <v>26.02</v>
      </c>
      <c r="E248" s="13">
        <v>26.02</v>
      </c>
      <c r="F248" s="13">
        <v>1.38</v>
      </c>
      <c r="G248" s="13">
        <v>346</v>
      </c>
      <c r="H248" s="13">
        <v>0.06</v>
      </c>
      <c r="I248" s="13">
        <v>1.96</v>
      </c>
      <c r="J248" s="13">
        <v>55.86</v>
      </c>
      <c r="K248" s="13">
        <v>32.9</v>
      </c>
      <c r="L248" s="13">
        <v>218.4</v>
      </c>
      <c r="M248" s="13">
        <v>19</v>
      </c>
      <c r="N248" s="13">
        <v>1.1599999999999999</v>
      </c>
    </row>
    <row r="249" spans="1:16">
      <c r="A249" s="26">
        <v>255</v>
      </c>
      <c r="B249" s="26" t="s">
        <v>37</v>
      </c>
      <c r="C249" s="50">
        <v>180</v>
      </c>
      <c r="D249" s="13">
        <v>7.12</v>
      </c>
      <c r="E249" s="13">
        <v>0.72</v>
      </c>
      <c r="F249" s="13">
        <v>37.44</v>
      </c>
      <c r="G249" s="13">
        <v>183.7</v>
      </c>
      <c r="H249" s="13">
        <v>0.12</v>
      </c>
      <c r="I249" s="13">
        <v>0</v>
      </c>
      <c r="J249" s="13">
        <v>0</v>
      </c>
      <c r="K249" s="13">
        <v>12.48</v>
      </c>
      <c r="L249" s="13">
        <v>148.5</v>
      </c>
      <c r="M249" s="13">
        <v>11.24</v>
      </c>
      <c r="N249" s="13">
        <v>1.1200000000000001</v>
      </c>
    </row>
    <row r="250" spans="1:16">
      <c r="A250" s="5">
        <v>588</v>
      </c>
      <c r="B250" s="26" t="s">
        <v>39</v>
      </c>
      <c r="C250" s="4">
        <v>200</v>
      </c>
      <c r="D250" s="8">
        <v>0.56000000000000005</v>
      </c>
      <c r="E250" s="8">
        <v>0</v>
      </c>
      <c r="F250" s="8">
        <v>27.89</v>
      </c>
      <c r="G250" s="8">
        <v>113.79</v>
      </c>
      <c r="H250" s="8">
        <v>0.01</v>
      </c>
      <c r="I250" s="8">
        <v>0.7</v>
      </c>
      <c r="J250" s="8">
        <v>0.7</v>
      </c>
      <c r="K250" s="8">
        <v>12</v>
      </c>
      <c r="L250" s="8">
        <v>22.6</v>
      </c>
      <c r="M250" s="8">
        <v>4</v>
      </c>
      <c r="N250" s="8">
        <v>0.8</v>
      </c>
    </row>
    <row r="251" spans="1:16" s="51" customFormat="1">
      <c r="A251" s="49" t="s">
        <v>54</v>
      </c>
      <c r="B251" s="26" t="s">
        <v>48</v>
      </c>
      <c r="C251" s="50">
        <v>50</v>
      </c>
      <c r="D251" s="13">
        <v>3.8</v>
      </c>
      <c r="E251" s="13">
        <v>0.4</v>
      </c>
      <c r="F251" s="13">
        <v>24.1</v>
      </c>
      <c r="G251" s="13">
        <v>116.49</v>
      </c>
      <c r="H251" s="13">
        <v>0.06</v>
      </c>
      <c r="I251" s="13">
        <v>0</v>
      </c>
      <c r="J251" s="13">
        <v>0</v>
      </c>
      <c r="K251" s="13">
        <v>10</v>
      </c>
      <c r="L251" s="13">
        <v>32</v>
      </c>
      <c r="M251" s="13">
        <v>7</v>
      </c>
      <c r="N251" s="13">
        <v>0.6</v>
      </c>
      <c r="P251" s="19"/>
    </row>
    <row r="252" spans="1:16">
      <c r="A252" s="72" t="s">
        <v>54</v>
      </c>
      <c r="B252" s="25" t="s">
        <v>30</v>
      </c>
      <c r="C252" s="10">
        <v>35</v>
      </c>
      <c r="D252" s="73">
        <v>1.96</v>
      </c>
      <c r="E252" s="73">
        <v>0.42</v>
      </c>
      <c r="F252" s="73">
        <v>17.29</v>
      </c>
      <c r="G252" s="73">
        <v>66.5</v>
      </c>
      <c r="H252" s="73">
        <v>0.04</v>
      </c>
      <c r="I252" s="73">
        <v>0</v>
      </c>
      <c r="J252" s="73">
        <v>0</v>
      </c>
      <c r="K252" s="73">
        <v>8.4</v>
      </c>
      <c r="L252" s="73">
        <v>37.1</v>
      </c>
      <c r="M252" s="73">
        <v>8.4</v>
      </c>
      <c r="N252" s="73">
        <v>1.1200000000000001</v>
      </c>
      <c r="P252" s="19"/>
    </row>
    <row r="253" spans="1:16" ht="15.6">
      <c r="A253" s="25"/>
      <c r="B253" s="89" t="s">
        <v>29</v>
      </c>
      <c r="C253" s="10"/>
      <c r="D253" s="61">
        <f>SUM(D246:D252)</f>
        <v>42.23</v>
      </c>
      <c r="E253" s="61">
        <f t="shared" ref="E253:N253" si="19">SUM(E246:E252)</f>
        <v>33.54</v>
      </c>
      <c r="F253" s="61">
        <f t="shared" si="19"/>
        <v>122.97</v>
      </c>
      <c r="G253" s="61">
        <f t="shared" si="19"/>
        <v>960.92</v>
      </c>
      <c r="H253" s="61">
        <f t="shared" si="19"/>
        <v>0.41</v>
      </c>
      <c r="I253" s="61">
        <f t="shared" si="19"/>
        <v>27.85</v>
      </c>
      <c r="J253" s="61">
        <f t="shared" si="19"/>
        <v>57.830000000000005</v>
      </c>
      <c r="K253" s="61">
        <f t="shared" si="19"/>
        <v>143.06000000000003</v>
      </c>
      <c r="L253" s="61">
        <f t="shared" si="19"/>
        <v>561.08000000000004</v>
      </c>
      <c r="M253" s="61">
        <f t="shared" si="19"/>
        <v>89.25</v>
      </c>
      <c r="N253" s="61">
        <f t="shared" si="19"/>
        <v>6.46</v>
      </c>
    </row>
    <row r="254" spans="1:16" ht="15.6">
      <c r="A254" s="74"/>
      <c r="B254" s="89" t="s">
        <v>40</v>
      </c>
      <c r="C254" s="80"/>
      <c r="D254" s="62">
        <f>D244+D253</f>
        <v>66.77</v>
      </c>
      <c r="E254" s="62">
        <f t="shared" ref="E254:N254" si="20">E244+E253</f>
        <v>54.33</v>
      </c>
      <c r="F254" s="62">
        <f t="shared" si="20"/>
        <v>228.2</v>
      </c>
      <c r="G254" s="62">
        <f t="shared" si="20"/>
        <v>1672.73</v>
      </c>
      <c r="H254" s="62">
        <f t="shared" si="20"/>
        <v>0.61</v>
      </c>
      <c r="I254" s="62">
        <f t="shared" si="20"/>
        <v>51.38</v>
      </c>
      <c r="J254" s="62">
        <f t="shared" si="20"/>
        <v>264.56</v>
      </c>
      <c r="K254" s="62">
        <f t="shared" si="20"/>
        <v>664.66000000000008</v>
      </c>
      <c r="L254" s="62">
        <f t="shared" si="20"/>
        <v>1008.33</v>
      </c>
      <c r="M254" s="62">
        <f t="shared" si="20"/>
        <v>201.39999999999998</v>
      </c>
      <c r="N254" s="62">
        <f t="shared" si="20"/>
        <v>17.78</v>
      </c>
    </row>
    <row r="255" spans="1:16" ht="15.6">
      <c r="A255" s="22"/>
      <c r="B255" s="90"/>
      <c r="C255" s="81"/>
      <c r="D255" s="66"/>
      <c r="E255" s="66"/>
      <c r="F255" s="66"/>
      <c r="G255" s="66"/>
      <c r="H255" s="66"/>
      <c r="I255" s="66"/>
      <c r="J255" s="66"/>
      <c r="K255" s="66"/>
      <c r="L255" s="66"/>
      <c r="M255" s="66"/>
      <c r="N255" s="66"/>
    </row>
    <row r="256" spans="1:16" ht="15.6">
      <c r="A256" s="22"/>
      <c r="B256" s="90"/>
      <c r="C256" s="81"/>
      <c r="D256" s="66"/>
      <c r="E256" s="66"/>
      <c r="F256" s="66"/>
      <c r="G256" s="66"/>
      <c r="H256" s="66"/>
      <c r="I256" s="66"/>
      <c r="J256" s="66"/>
      <c r="K256" s="66"/>
      <c r="L256" s="66"/>
      <c r="M256" s="66"/>
      <c r="N256" s="66"/>
    </row>
    <row r="257" spans="1:16" ht="15.6">
      <c r="A257" s="22"/>
      <c r="B257" s="90"/>
      <c r="C257" s="81"/>
      <c r="D257" s="66"/>
      <c r="E257" s="66"/>
      <c r="F257" s="66"/>
      <c r="G257" s="66"/>
      <c r="H257" s="66"/>
      <c r="I257" s="66"/>
      <c r="J257" s="66"/>
      <c r="K257" s="66"/>
      <c r="L257" s="66"/>
      <c r="M257" s="66"/>
      <c r="N257" s="66"/>
    </row>
    <row r="258" spans="1:16" ht="15.6">
      <c r="A258" s="22"/>
      <c r="B258" s="90"/>
      <c r="C258" s="81"/>
      <c r="D258" s="66"/>
      <c r="E258" s="66"/>
      <c r="F258" s="66"/>
      <c r="G258" s="66"/>
      <c r="H258" s="66"/>
      <c r="I258" s="66"/>
      <c r="J258" s="66"/>
      <c r="K258" s="66"/>
      <c r="L258" s="66"/>
      <c r="M258" s="66"/>
      <c r="N258" s="66"/>
    </row>
    <row r="263" spans="1:16">
      <c r="A263" s="243"/>
      <c r="B263" s="243"/>
      <c r="C263" s="243"/>
      <c r="D263" s="243"/>
      <c r="E263" s="243"/>
      <c r="F263" s="243"/>
      <c r="G263" s="243"/>
      <c r="H263" s="243"/>
      <c r="I263" s="243"/>
      <c r="J263" s="243"/>
      <c r="K263" s="243"/>
      <c r="L263" s="243"/>
      <c r="M263" s="243"/>
      <c r="N263" s="243"/>
    </row>
    <row r="264" spans="1:16">
      <c r="A264" s="243"/>
      <c r="B264" s="243"/>
      <c r="C264" s="243"/>
      <c r="D264" s="243"/>
      <c r="E264" s="243"/>
      <c r="F264" s="243"/>
      <c r="G264" s="243"/>
      <c r="H264" s="243"/>
      <c r="I264" s="243"/>
      <c r="J264" s="243"/>
      <c r="K264" s="243"/>
      <c r="L264" s="243"/>
      <c r="M264" s="243"/>
      <c r="N264" s="243"/>
    </row>
    <row r="265" spans="1:16">
      <c r="A265" s="247" t="s">
        <v>92</v>
      </c>
      <c r="B265" s="247"/>
      <c r="C265" s="247"/>
      <c r="D265" s="247"/>
      <c r="E265" s="247"/>
      <c r="F265" s="247"/>
      <c r="G265" s="247"/>
      <c r="H265" s="247"/>
      <c r="I265" s="247"/>
      <c r="J265" s="247"/>
      <c r="K265" s="247"/>
      <c r="L265" s="247"/>
      <c r="M265" s="247"/>
      <c r="N265" s="247"/>
    </row>
    <row r="266" spans="1:16">
      <c r="A266" s="240" t="s">
        <v>63</v>
      </c>
      <c r="B266" s="240"/>
      <c r="C266" s="240"/>
      <c r="D266" s="241"/>
      <c r="E266" s="241"/>
      <c r="F266" s="241"/>
      <c r="G266" s="240"/>
      <c r="H266" s="241"/>
      <c r="I266" s="241"/>
      <c r="J266" s="241"/>
      <c r="K266" s="241"/>
      <c r="L266" s="241"/>
      <c r="M266" s="241"/>
      <c r="N266" s="241"/>
    </row>
    <row r="267" spans="1:16" ht="27.6">
      <c r="A267" s="16" t="s">
        <v>9</v>
      </c>
      <c r="B267" s="16" t="s">
        <v>10</v>
      </c>
      <c r="C267" s="248" t="s">
        <v>53</v>
      </c>
      <c r="D267" s="245" t="s">
        <v>11</v>
      </c>
      <c r="E267" s="244"/>
      <c r="F267" s="246"/>
      <c r="G267" s="16" t="s">
        <v>12</v>
      </c>
      <c r="H267" s="245" t="s">
        <v>13</v>
      </c>
      <c r="I267" s="244"/>
      <c r="J267" s="244"/>
      <c r="K267" s="244" t="s">
        <v>14</v>
      </c>
      <c r="L267" s="244"/>
      <c r="M267" s="244"/>
      <c r="N267" s="244"/>
    </row>
    <row r="268" spans="1:16">
      <c r="A268" s="41" t="s">
        <v>15</v>
      </c>
      <c r="B268" s="23"/>
      <c r="C268" s="249"/>
      <c r="D268" s="42" t="s">
        <v>16</v>
      </c>
      <c r="E268" s="10" t="s">
        <v>17</v>
      </c>
      <c r="F268" s="43" t="s">
        <v>18</v>
      </c>
      <c r="G268" s="44" t="s">
        <v>19</v>
      </c>
      <c r="H268" s="42" t="s">
        <v>68</v>
      </c>
      <c r="I268" s="10" t="s">
        <v>20</v>
      </c>
      <c r="J268" s="10" t="s">
        <v>21</v>
      </c>
      <c r="K268" s="10" t="s">
        <v>22</v>
      </c>
      <c r="L268" s="10" t="s">
        <v>23</v>
      </c>
      <c r="M268" s="10" t="s">
        <v>24</v>
      </c>
      <c r="N268" s="10" t="s">
        <v>25</v>
      </c>
    </row>
    <row r="269" spans="1:16">
      <c r="A269" s="23"/>
      <c r="B269" s="24" t="s">
        <v>26</v>
      </c>
      <c r="C269" s="41"/>
      <c r="D269" s="10"/>
      <c r="E269" s="10"/>
      <c r="F269" s="10"/>
      <c r="G269" s="41"/>
      <c r="H269" s="10"/>
      <c r="I269" s="10"/>
      <c r="J269" s="10"/>
      <c r="K269" s="10"/>
      <c r="L269" s="10"/>
      <c r="M269" s="10"/>
      <c r="N269" s="10"/>
    </row>
    <row r="270" spans="1:16" s="51" customFormat="1">
      <c r="A270" s="5">
        <v>70</v>
      </c>
      <c r="B270" s="30" t="s">
        <v>93</v>
      </c>
      <c r="C270" s="11">
        <v>50</v>
      </c>
      <c r="D270" s="8">
        <v>0.42</v>
      </c>
      <c r="E270" s="8">
        <v>0.06</v>
      </c>
      <c r="F270" s="8">
        <v>1.1399999999999999</v>
      </c>
      <c r="G270" s="8">
        <v>9.6</v>
      </c>
      <c r="H270" s="8">
        <v>0.01</v>
      </c>
      <c r="I270" s="8">
        <v>0</v>
      </c>
      <c r="J270" s="8">
        <v>0.01</v>
      </c>
      <c r="K270" s="8">
        <v>24.5</v>
      </c>
      <c r="L270" s="8">
        <v>25</v>
      </c>
      <c r="M270" s="8">
        <v>0</v>
      </c>
      <c r="N270" s="8">
        <v>0.4</v>
      </c>
      <c r="P270" s="52"/>
    </row>
    <row r="271" spans="1:16" s="51" customFormat="1">
      <c r="A271" s="100">
        <v>88</v>
      </c>
      <c r="B271" s="26" t="s">
        <v>0</v>
      </c>
      <c r="C271" s="4" t="s">
        <v>100</v>
      </c>
      <c r="D271" s="8">
        <v>12.6</v>
      </c>
      <c r="E271" s="8">
        <v>5.9</v>
      </c>
      <c r="F271" s="8">
        <v>15</v>
      </c>
      <c r="G271" s="8">
        <v>123</v>
      </c>
      <c r="H271" s="8">
        <v>0.12</v>
      </c>
      <c r="I271" s="8">
        <v>9.51</v>
      </c>
      <c r="J271" s="8">
        <v>14.88</v>
      </c>
      <c r="K271" s="8">
        <v>86.88</v>
      </c>
      <c r="L271" s="8">
        <v>329.15</v>
      </c>
      <c r="M271" s="8">
        <v>92.88</v>
      </c>
      <c r="N271" s="8">
        <v>2.08</v>
      </c>
      <c r="P271" s="91"/>
    </row>
    <row r="272" spans="1:16" s="51" customFormat="1">
      <c r="A272" s="49">
        <v>265</v>
      </c>
      <c r="B272" s="26" t="s">
        <v>38</v>
      </c>
      <c r="C272" s="53">
        <v>180</v>
      </c>
      <c r="D272" s="78">
        <v>7.12</v>
      </c>
      <c r="E272" s="78">
        <v>0.72</v>
      </c>
      <c r="F272" s="78">
        <v>37.44</v>
      </c>
      <c r="G272" s="78">
        <v>183.72</v>
      </c>
      <c r="H272" s="78">
        <v>0.02</v>
      </c>
      <c r="I272" s="78">
        <v>0</v>
      </c>
      <c r="J272" s="78">
        <v>0.18</v>
      </c>
      <c r="K272" s="78">
        <v>12.48</v>
      </c>
      <c r="L272" s="78">
        <v>72.86</v>
      </c>
      <c r="M272" s="78">
        <v>11.24</v>
      </c>
      <c r="N272" s="78">
        <v>1.1200000000000001</v>
      </c>
    </row>
    <row r="273" spans="1:16" s="51" customFormat="1">
      <c r="A273" s="5">
        <v>388</v>
      </c>
      <c r="B273" s="26" t="s">
        <v>31</v>
      </c>
      <c r="C273" s="4">
        <v>200</v>
      </c>
      <c r="D273" s="8">
        <v>0.4</v>
      </c>
      <c r="E273" s="8">
        <v>0.2</v>
      </c>
      <c r="F273" s="8">
        <v>23.8</v>
      </c>
      <c r="G273" s="8">
        <v>100</v>
      </c>
      <c r="H273" s="8">
        <v>0</v>
      </c>
      <c r="I273" s="8">
        <v>110</v>
      </c>
      <c r="J273" s="8">
        <v>0</v>
      </c>
      <c r="K273" s="8">
        <v>14</v>
      </c>
      <c r="L273" s="8">
        <v>2</v>
      </c>
      <c r="M273" s="8">
        <v>4</v>
      </c>
      <c r="N273" s="8">
        <v>0.6</v>
      </c>
    </row>
    <row r="274" spans="1:16" s="51" customFormat="1">
      <c r="A274" s="49" t="s">
        <v>54</v>
      </c>
      <c r="B274" s="26" t="s">
        <v>1</v>
      </c>
      <c r="C274" s="50">
        <v>200</v>
      </c>
      <c r="D274" s="13">
        <v>0.8</v>
      </c>
      <c r="E274" s="13">
        <v>0.8</v>
      </c>
      <c r="F274" s="13">
        <v>19.600000000000001</v>
      </c>
      <c r="G274" s="13">
        <v>94</v>
      </c>
      <c r="H274" s="13">
        <v>0.06</v>
      </c>
      <c r="I274" s="13">
        <v>20</v>
      </c>
      <c r="J274" s="13">
        <v>0</v>
      </c>
      <c r="K274" s="13">
        <v>16</v>
      </c>
      <c r="L274" s="13">
        <v>22</v>
      </c>
      <c r="M274" s="13">
        <v>18</v>
      </c>
      <c r="N274" s="13">
        <v>4.4000000000000004</v>
      </c>
      <c r="P274" s="18"/>
    </row>
    <row r="275" spans="1:16" s="51" customFormat="1">
      <c r="A275" s="49" t="s">
        <v>54</v>
      </c>
      <c r="B275" s="26" t="s">
        <v>48</v>
      </c>
      <c r="C275" s="50">
        <v>50</v>
      </c>
      <c r="D275" s="13">
        <v>3.8</v>
      </c>
      <c r="E275" s="13">
        <v>0.4</v>
      </c>
      <c r="F275" s="13">
        <v>24.1</v>
      </c>
      <c r="G275" s="13">
        <v>116.49</v>
      </c>
      <c r="H275" s="13">
        <v>0.06</v>
      </c>
      <c r="I275" s="13">
        <v>0</v>
      </c>
      <c r="J275" s="13">
        <v>0</v>
      </c>
      <c r="K275" s="13">
        <v>10</v>
      </c>
      <c r="L275" s="13">
        <v>32</v>
      </c>
      <c r="M275" s="13">
        <v>7</v>
      </c>
      <c r="N275" s="13">
        <v>0.6</v>
      </c>
      <c r="P275" s="19"/>
    </row>
    <row r="276" spans="1:16" s="21" customFormat="1">
      <c r="A276" s="68" t="s">
        <v>54</v>
      </c>
      <c r="B276" s="35" t="s">
        <v>30</v>
      </c>
      <c r="C276" s="69">
        <v>25</v>
      </c>
      <c r="D276" s="70">
        <v>1.4</v>
      </c>
      <c r="E276" s="70">
        <v>0.3</v>
      </c>
      <c r="F276" s="70">
        <v>12.35</v>
      </c>
      <c r="G276" s="70">
        <v>47.5</v>
      </c>
      <c r="H276" s="70">
        <v>0.02</v>
      </c>
      <c r="I276" s="70">
        <v>0</v>
      </c>
      <c r="J276" s="70">
        <v>0</v>
      </c>
      <c r="K276" s="70">
        <v>6</v>
      </c>
      <c r="L276" s="70">
        <v>26.5</v>
      </c>
      <c r="M276" s="70">
        <v>6</v>
      </c>
      <c r="N276" s="70">
        <v>0.8</v>
      </c>
    </row>
    <row r="277" spans="1:16" s="51" customFormat="1" ht="15.6">
      <c r="A277" s="26"/>
      <c r="B277" s="28" t="s">
        <v>27</v>
      </c>
      <c r="C277" s="50"/>
      <c r="D277" s="55">
        <f>SUM(D270:D276)</f>
        <v>26.54</v>
      </c>
      <c r="E277" s="55">
        <f t="shared" ref="E277:N277" si="21">SUM(E270:E276)</f>
        <v>8.3800000000000008</v>
      </c>
      <c r="F277" s="55">
        <f t="shared" si="21"/>
        <v>133.42999999999998</v>
      </c>
      <c r="G277" s="55">
        <f t="shared" si="21"/>
        <v>674.31</v>
      </c>
      <c r="H277" s="55">
        <f t="shared" si="21"/>
        <v>0.29000000000000004</v>
      </c>
      <c r="I277" s="55">
        <f t="shared" si="21"/>
        <v>139.51</v>
      </c>
      <c r="J277" s="55">
        <f t="shared" si="21"/>
        <v>15.07</v>
      </c>
      <c r="K277" s="55">
        <f t="shared" si="21"/>
        <v>169.86</v>
      </c>
      <c r="L277" s="55">
        <f t="shared" si="21"/>
        <v>509.51</v>
      </c>
      <c r="M277" s="55">
        <f t="shared" si="21"/>
        <v>139.12</v>
      </c>
      <c r="N277" s="55">
        <f t="shared" si="21"/>
        <v>10.000000000000002</v>
      </c>
    </row>
    <row r="278" spans="1:16" s="51" customFormat="1">
      <c r="A278" s="26"/>
      <c r="B278" s="29" t="s">
        <v>28</v>
      </c>
      <c r="C278" s="50"/>
      <c r="D278" s="13"/>
      <c r="E278" s="13"/>
      <c r="F278" s="13"/>
      <c r="G278" s="13"/>
      <c r="H278" s="13"/>
      <c r="I278" s="13"/>
      <c r="J278" s="13"/>
      <c r="K278" s="13"/>
      <c r="L278" s="13"/>
      <c r="M278" s="13"/>
      <c r="N278" s="13"/>
    </row>
    <row r="279" spans="1:16" s="51" customFormat="1" ht="28.2">
      <c r="A279" s="100">
        <v>42</v>
      </c>
      <c r="B279" s="26" t="s">
        <v>117</v>
      </c>
      <c r="C279" s="4">
        <v>250</v>
      </c>
      <c r="D279" s="8">
        <v>11.41</v>
      </c>
      <c r="E279" s="8">
        <v>15.94</v>
      </c>
      <c r="F279" s="8">
        <v>19.399999999999999</v>
      </c>
      <c r="G279" s="8">
        <v>149.6</v>
      </c>
      <c r="H279" s="8">
        <v>0.11</v>
      </c>
      <c r="I279" s="8">
        <v>5.03</v>
      </c>
      <c r="J279" s="8">
        <v>0.93</v>
      </c>
      <c r="K279" s="8">
        <v>11.1</v>
      </c>
      <c r="L279" s="8">
        <v>85.75</v>
      </c>
      <c r="M279" s="8">
        <v>6.55</v>
      </c>
      <c r="N279" s="8">
        <v>0.25</v>
      </c>
      <c r="P279" s="52"/>
    </row>
    <row r="280" spans="1:16" s="51" customFormat="1">
      <c r="A280" s="100">
        <v>194</v>
      </c>
      <c r="B280" s="26" t="s">
        <v>118</v>
      </c>
      <c r="C280" s="4" t="s">
        <v>120</v>
      </c>
      <c r="D280" s="8">
        <v>19.399999999999999</v>
      </c>
      <c r="E280" s="8">
        <v>14.6</v>
      </c>
      <c r="F280" s="8">
        <v>6.15</v>
      </c>
      <c r="G280" s="8">
        <v>316</v>
      </c>
      <c r="H280" s="8">
        <v>0.28000000000000003</v>
      </c>
      <c r="I280" s="8">
        <v>31</v>
      </c>
      <c r="J280" s="8">
        <v>24</v>
      </c>
      <c r="K280" s="8">
        <v>68</v>
      </c>
      <c r="L280" s="8">
        <v>133.55000000000001</v>
      </c>
      <c r="M280" s="8">
        <v>2.83</v>
      </c>
      <c r="N280" s="8">
        <v>3.5</v>
      </c>
      <c r="P280" s="52"/>
    </row>
    <row r="281" spans="1:16" s="51" customFormat="1">
      <c r="A281" s="98">
        <v>628</v>
      </c>
      <c r="B281" s="25" t="s">
        <v>33</v>
      </c>
      <c r="C281" s="1">
        <v>200</v>
      </c>
      <c r="D281" s="9">
        <v>0.2</v>
      </c>
      <c r="E281" s="9">
        <v>0.05</v>
      </c>
      <c r="F281" s="9">
        <v>13.6</v>
      </c>
      <c r="G281" s="9">
        <v>56</v>
      </c>
      <c r="H281" s="9">
        <v>0</v>
      </c>
      <c r="I281" s="9">
        <v>3.2</v>
      </c>
      <c r="J281" s="9">
        <v>0</v>
      </c>
      <c r="K281" s="9">
        <v>7.35</v>
      </c>
      <c r="L281" s="9">
        <v>4</v>
      </c>
      <c r="M281" s="9">
        <v>5</v>
      </c>
      <c r="N281" s="9">
        <v>0.8</v>
      </c>
    </row>
    <row r="282" spans="1:16" s="51" customFormat="1" hidden="1">
      <c r="A282" s="49"/>
      <c r="B282" s="26"/>
      <c r="C282" s="50"/>
      <c r="D282" s="13"/>
      <c r="E282" s="13"/>
      <c r="F282" s="13"/>
      <c r="G282" s="13"/>
      <c r="H282" s="13"/>
      <c r="I282" s="13"/>
      <c r="J282" s="13"/>
      <c r="K282" s="13"/>
      <c r="L282" s="13"/>
      <c r="M282" s="13"/>
      <c r="N282" s="13"/>
      <c r="O282" s="54"/>
    </row>
    <row r="283" spans="1:16" s="51" customFormat="1">
      <c r="A283" s="49" t="s">
        <v>54</v>
      </c>
      <c r="B283" s="26" t="s">
        <v>48</v>
      </c>
      <c r="C283" s="50">
        <v>50</v>
      </c>
      <c r="D283" s="13">
        <v>3.8</v>
      </c>
      <c r="E283" s="13">
        <v>0.4</v>
      </c>
      <c r="F283" s="13">
        <v>24.1</v>
      </c>
      <c r="G283" s="13">
        <v>116.49</v>
      </c>
      <c r="H283" s="13">
        <v>0.06</v>
      </c>
      <c r="I283" s="13">
        <v>0</v>
      </c>
      <c r="J283" s="13">
        <v>0</v>
      </c>
      <c r="K283" s="13">
        <v>10</v>
      </c>
      <c r="L283" s="13">
        <v>32</v>
      </c>
      <c r="M283" s="13">
        <v>7</v>
      </c>
      <c r="N283" s="13">
        <v>0.6</v>
      </c>
      <c r="P283" s="54"/>
    </row>
    <row r="284" spans="1:16">
      <c r="A284" s="72" t="s">
        <v>54</v>
      </c>
      <c r="B284" s="25" t="s">
        <v>30</v>
      </c>
      <c r="C284" s="10">
        <v>35</v>
      </c>
      <c r="D284" s="73">
        <v>1.96</v>
      </c>
      <c r="E284" s="73">
        <v>0.42</v>
      </c>
      <c r="F284" s="73">
        <v>17.29</v>
      </c>
      <c r="G284" s="73">
        <v>66.5</v>
      </c>
      <c r="H284" s="73">
        <v>0.04</v>
      </c>
      <c r="I284" s="73">
        <v>0</v>
      </c>
      <c r="J284" s="73">
        <v>0</v>
      </c>
      <c r="K284" s="73">
        <v>8.4</v>
      </c>
      <c r="L284" s="73">
        <v>37.1</v>
      </c>
      <c r="M284" s="73">
        <v>8.4</v>
      </c>
      <c r="N284" s="73">
        <v>1.1200000000000001</v>
      </c>
      <c r="P284" s="19"/>
    </row>
    <row r="285" spans="1:16" ht="15.6">
      <c r="A285" s="25"/>
      <c r="B285" s="31" t="s">
        <v>29</v>
      </c>
      <c r="C285" s="10"/>
      <c r="D285" s="61">
        <f>SUM(D279:D284)</f>
        <v>36.769999999999996</v>
      </c>
      <c r="E285" s="61">
        <f t="shared" ref="E285:N285" si="22">SUM(E279:E284)</f>
        <v>31.41</v>
      </c>
      <c r="F285" s="61">
        <f t="shared" si="22"/>
        <v>80.539999999999992</v>
      </c>
      <c r="G285" s="61">
        <f t="shared" si="22"/>
        <v>704.59</v>
      </c>
      <c r="H285" s="61">
        <f t="shared" si="22"/>
        <v>0.49</v>
      </c>
      <c r="I285" s="61">
        <f t="shared" si="22"/>
        <v>39.230000000000004</v>
      </c>
      <c r="J285" s="61">
        <f t="shared" si="22"/>
        <v>24.93</v>
      </c>
      <c r="K285" s="61">
        <f t="shared" si="22"/>
        <v>104.85</v>
      </c>
      <c r="L285" s="61">
        <f t="shared" si="22"/>
        <v>292.40000000000003</v>
      </c>
      <c r="M285" s="61">
        <f t="shared" si="22"/>
        <v>29.78</v>
      </c>
      <c r="N285" s="61">
        <f t="shared" si="22"/>
        <v>6.27</v>
      </c>
    </row>
    <row r="286" spans="1:16" ht="15.6">
      <c r="A286" s="74"/>
      <c r="B286" s="31" t="s">
        <v>40</v>
      </c>
      <c r="C286" s="80"/>
      <c r="D286" s="62">
        <f t="shared" ref="D286:N286" si="23">D277+D285</f>
        <v>63.309999999999995</v>
      </c>
      <c r="E286" s="62">
        <f t="shared" si="23"/>
        <v>39.79</v>
      </c>
      <c r="F286" s="62">
        <f t="shared" si="23"/>
        <v>213.96999999999997</v>
      </c>
      <c r="G286" s="62">
        <f t="shared" si="23"/>
        <v>1378.9</v>
      </c>
      <c r="H286" s="62">
        <f t="shared" si="23"/>
        <v>0.78</v>
      </c>
      <c r="I286" s="62">
        <f t="shared" si="23"/>
        <v>178.74</v>
      </c>
      <c r="J286" s="62">
        <f t="shared" si="23"/>
        <v>40</v>
      </c>
      <c r="K286" s="62">
        <f t="shared" si="23"/>
        <v>274.71000000000004</v>
      </c>
      <c r="L286" s="62">
        <f t="shared" si="23"/>
        <v>801.91000000000008</v>
      </c>
      <c r="M286" s="62">
        <f t="shared" si="23"/>
        <v>168.9</v>
      </c>
      <c r="N286" s="62">
        <f t="shared" si="23"/>
        <v>16.270000000000003</v>
      </c>
    </row>
    <row r="287" spans="1:16" ht="15.6">
      <c r="A287" s="22"/>
      <c r="B287" s="64"/>
      <c r="C287" s="81"/>
      <c r="D287" s="66"/>
      <c r="E287" s="66"/>
      <c r="F287" s="66"/>
      <c r="G287" s="66"/>
      <c r="H287" s="66"/>
      <c r="I287" s="66"/>
      <c r="J287" s="66"/>
      <c r="K287" s="66"/>
      <c r="L287" s="66"/>
      <c r="M287" s="66"/>
      <c r="N287" s="66"/>
    </row>
    <row r="288" spans="1:16" ht="15.6">
      <c r="A288" s="22"/>
      <c r="B288" s="64"/>
      <c r="C288" s="81"/>
      <c r="D288" s="66"/>
      <c r="E288" s="66"/>
      <c r="F288" s="66"/>
      <c r="G288" s="66"/>
      <c r="H288" s="66"/>
      <c r="I288" s="66"/>
      <c r="J288" s="66"/>
      <c r="K288" s="66"/>
      <c r="L288" s="66"/>
      <c r="M288" s="66"/>
      <c r="N288" s="66"/>
    </row>
    <row r="289" spans="1:14" ht="15.6">
      <c r="A289" s="22"/>
      <c r="B289" s="64"/>
      <c r="C289" s="81"/>
      <c r="D289" s="66"/>
      <c r="E289" s="66"/>
      <c r="F289" s="66"/>
      <c r="G289" s="66"/>
      <c r="H289" s="66"/>
      <c r="I289" s="66"/>
      <c r="J289" s="66"/>
      <c r="K289" s="66"/>
      <c r="L289" s="66"/>
      <c r="M289" s="66"/>
      <c r="N289" s="66"/>
    </row>
    <row r="290" spans="1:14" ht="15.6">
      <c r="A290" s="22"/>
      <c r="B290" s="64"/>
      <c r="C290" s="81"/>
      <c r="D290" s="66"/>
      <c r="E290" s="66"/>
      <c r="F290" s="66"/>
      <c r="G290" s="66"/>
      <c r="H290" s="66"/>
      <c r="I290" s="66"/>
      <c r="J290" s="66"/>
      <c r="K290" s="66"/>
      <c r="L290" s="66"/>
      <c r="M290" s="66"/>
      <c r="N290" s="66"/>
    </row>
    <row r="291" spans="1:14" ht="15.6">
      <c r="A291" s="22"/>
      <c r="B291" s="64"/>
      <c r="C291" s="81"/>
      <c r="D291" s="66"/>
      <c r="E291" s="66"/>
      <c r="F291" s="66"/>
      <c r="G291" s="66"/>
      <c r="H291" s="66"/>
      <c r="I291" s="66"/>
      <c r="J291" s="66"/>
      <c r="K291" s="66"/>
      <c r="L291" s="66"/>
      <c r="M291" s="66"/>
      <c r="N291" s="66"/>
    </row>
    <row r="295" spans="1:14">
      <c r="A295" s="243"/>
      <c r="B295" s="243"/>
      <c r="C295" s="243"/>
      <c r="D295" s="243"/>
      <c r="E295" s="243"/>
      <c r="F295" s="243"/>
      <c r="G295" s="243"/>
      <c r="H295" s="243"/>
      <c r="I295" s="243"/>
      <c r="J295" s="243"/>
      <c r="K295" s="243"/>
      <c r="L295" s="243"/>
      <c r="M295" s="243"/>
      <c r="N295" s="243"/>
    </row>
    <row r="296" spans="1:14">
      <c r="A296" s="243"/>
      <c r="B296" s="243"/>
      <c r="C296" s="243"/>
      <c r="D296" s="243"/>
      <c r="E296" s="243"/>
      <c r="F296" s="243"/>
      <c r="G296" s="243"/>
      <c r="H296" s="243"/>
      <c r="I296" s="243"/>
      <c r="J296" s="243"/>
      <c r="K296" s="243"/>
      <c r="L296" s="243"/>
      <c r="M296" s="243"/>
      <c r="N296" s="243"/>
    </row>
    <row r="297" spans="1:14">
      <c r="A297" s="247" t="s">
        <v>112</v>
      </c>
      <c r="B297" s="247"/>
      <c r="C297" s="247"/>
      <c r="D297" s="247"/>
      <c r="E297" s="247"/>
      <c r="F297" s="247"/>
      <c r="G297" s="247"/>
      <c r="H297" s="247"/>
      <c r="I297" s="247"/>
      <c r="J297" s="247"/>
      <c r="K297" s="247"/>
      <c r="L297" s="247"/>
      <c r="M297" s="247"/>
      <c r="N297" s="247"/>
    </row>
    <row r="298" spans="1:14">
      <c r="A298" s="240" t="s">
        <v>63</v>
      </c>
      <c r="B298" s="240"/>
      <c r="C298" s="240"/>
      <c r="D298" s="241"/>
      <c r="E298" s="241"/>
      <c r="F298" s="241"/>
      <c r="G298" s="240"/>
      <c r="H298" s="241"/>
      <c r="I298" s="241"/>
      <c r="J298" s="241"/>
      <c r="K298" s="241"/>
      <c r="L298" s="241"/>
      <c r="M298" s="241"/>
      <c r="N298" s="241"/>
    </row>
    <row r="299" spans="1:14" ht="27.6">
      <c r="A299" s="16" t="s">
        <v>9</v>
      </c>
      <c r="B299" s="16" t="s">
        <v>10</v>
      </c>
      <c r="C299" s="248" t="s">
        <v>53</v>
      </c>
      <c r="D299" s="245" t="s">
        <v>11</v>
      </c>
      <c r="E299" s="244"/>
      <c r="F299" s="246"/>
      <c r="G299" s="16" t="s">
        <v>12</v>
      </c>
      <c r="H299" s="245" t="s">
        <v>13</v>
      </c>
      <c r="I299" s="244"/>
      <c r="J299" s="244"/>
      <c r="K299" s="244" t="s">
        <v>14</v>
      </c>
      <c r="L299" s="244"/>
      <c r="M299" s="244"/>
      <c r="N299" s="244"/>
    </row>
    <row r="300" spans="1:14">
      <c r="A300" s="41" t="s">
        <v>15</v>
      </c>
      <c r="B300" s="23"/>
      <c r="C300" s="249"/>
      <c r="D300" s="42" t="s">
        <v>16</v>
      </c>
      <c r="E300" s="10" t="s">
        <v>17</v>
      </c>
      <c r="F300" s="43" t="s">
        <v>18</v>
      </c>
      <c r="G300" s="44" t="s">
        <v>19</v>
      </c>
      <c r="H300" s="42" t="s">
        <v>68</v>
      </c>
      <c r="I300" s="10" t="s">
        <v>20</v>
      </c>
      <c r="J300" s="10" t="s">
        <v>21</v>
      </c>
      <c r="K300" s="10" t="s">
        <v>22</v>
      </c>
      <c r="L300" s="10" t="s">
        <v>23</v>
      </c>
      <c r="M300" s="10" t="s">
        <v>24</v>
      </c>
      <c r="N300" s="10" t="s">
        <v>25</v>
      </c>
    </row>
    <row r="301" spans="1:14">
      <c r="A301" s="23"/>
      <c r="B301" s="24" t="s">
        <v>26</v>
      </c>
      <c r="C301" s="41"/>
      <c r="D301" s="10"/>
      <c r="E301" s="10"/>
      <c r="F301" s="10"/>
      <c r="G301" s="41"/>
      <c r="H301" s="10"/>
      <c r="I301" s="10"/>
      <c r="J301" s="10"/>
      <c r="K301" s="10"/>
      <c r="L301" s="10"/>
      <c r="M301" s="10"/>
      <c r="N301" s="10"/>
    </row>
    <row r="302" spans="1:14" s="51" customFormat="1">
      <c r="A302" s="104">
        <v>297</v>
      </c>
      <c r="B302" s="101" t="s">
        <v>128</v>
      </c>
      <c r="C302" s="105" t="s">
        <v>130</v>
      </c>
      <c r="D302" s="103">
        <v>45.44</v>
      </c>
      <c r="E302" s="103">
        <v>32.82</v>
      </c>
      <c r="F302" s="103">
        <v>58.1</v>
      </c>
      <c r="G302" s="103">
        <v>702.4</v>
      </c>
      <c r="H302" s="103">
        <v>0.16</v>
      </c>
      <c r="I302" s="103">
        <v>1.56</v>
      </c>
      <c r="J302" s="103">
        <v>50</v>
      </c>
      <c r="K302" s="103">
        <v>642</v>
      </c>
      <c r="L302" s="103">
        <v>458.33</v>
      </c>
      <c r="M302" s="103">
        <v>58.33</v>
      </c>
      <c r="N302" s="103">
        <v>1.7</v>
      </c>
    </row>
    <row r="303" spans="1:14" s="51" customFormat="1" hidden="1">
      <c r="A303" s="49"/>
      <c r="B303" s="26"/>
      <c r="C303" s="50"/>
      <c r="D303" s="13"/>
      <c r="E303" s="13"/>
      <c r="F303" s="13"/>
      <c r="G303" s="13"/>
      <c r="H303" s="13"/>
      <c r="I303" s="13"/>
      <c r="J303" s="13"/>
      <c r="K303" s="13"/>
      <c r="L303" s="13"/>
      <c r="M303" s="13"/>
      <c r="N303" s="13"/>
    </row>
    <row r="304" spans="1:14" s="51" customFormat="1">
      <c r="A304" s="5">
        <v>588</v>
      </c>
      <c r="B304" s="26" t="s">
        <v>39</v>
      </c>
      <c r="C304" s="4">
        <v>200</v>
      </c>
      <c r="D304" s="8">
        <v>0.56000000000000005</v>
      </c>
      <c r="E304" s="8">
        <v>0</v>
      </c>
      <c r="F304" s="8">
        <v>27.89</v>
      </c>
      <c r="G304" s="8">
        <v>113.79</v>
      </c>
      <c r="H304" s="8">
        <v>0.01</v>
      </c>
      <c r="I304" s="8">
        <v>0.7</v>
      </c>
      <c r="J304" s="8">
        <v>0.7</v>
      </c>
      <c r="K304" s="8">
        <v>12</v>
      </c>
      <c r="L304" s="8">
        <v>22.6</v>
      </c>
      <c r="M304" s="8">
        <v>4</v>
      </c>
      <c r="N304" s="8">
        <v>0.8</v>
      </c>
    </row>
    <row r="305" spans="1:16" s="51" customFormat="1">
      <c r="A305" s="49" t="s">
        <v>54</v>
      </c>
      <c r="B305" s="35" t="s">
        <v>102</v>
      </c>
      <c r="C305" s="50">
        <v>50</v>
      </c>
      <c r="D305" s="13">
        <v>2.56</v>
      </c>
      <c r="E305" s="13">
        <v>6.72</v>
      </c>
      <c r="F305" s="13">
        <v>27.44</v>
      </c>
      <c r="G305" s="13">
        <v>180.68</v>
      </c>
      <c r="H305" s="13">
        <v>0.04</v>
      </c>
      <c r="I305" s="13">
        <v>0</v>
      </c>
      <c r="J305" s="13">
        <v>47.88</v>
      </c>
      <c r="K305" s="13">
        <v>9.31</v>
      </c>
      <c r="L305" s="13">
        <v>26.6</v>
      </c>
      <c r="M305" s="13">
        <v>3.99</v>
      </c>
      <c r="N305" s="13">
        <v>0.27</v>
      </c>
    </row>
    <row r="306" spans="1:16" s="51" customFormat="1">
      <c r="A306" s="104" t="s">
        <v>54</v>
      </c>
      <c r="B306" s="102" t="s">
        <v>2</v>
      </c>
      <c r="C306" s="105">
        <v>200</v>
      </c>
      <c r="D306" s="103">
        <v>5.8</v>
      </c>
      <c r="E306" s="103">
        <v>5</v>
      </c>
      <c r="F306" s="103">
        <v>23.4</v>
      </c>
      <c r="G306" s="103">
        <v>112.24</v>
      </c>
      <c r="H306" s="103">
        <v>0.08</v>
      </c>
      <c r="I306" s="103">
        <v>1.4</v>
      </c>
      <c r="J306" s="103">
        <v>40</v>
      </c>
      <c r="K306" s="103">
        <v>240</v>
      </c>
      <c r="L306" s="103">
        <v>180</v>
      </c>
      <c r="M306" s="103">
        <v>28</v>
      </c>
      <c r="N306" s="103">
        <v>0.2</v>
      </c>
    </row>
    <row r="307" spans="1:16" s="51" customFormat="1">
      <c r="A307" s="49" t="s">
        <v>54</v>
      </c>
      <c r="B307" s="26" t="s">
        <v>48</v>
      </c>
      <c r="C307" s="50">
        <v>50</v>
      </c>
      <c r="D307" s="13">
        <v>3.8</v>
      </c>
      <c r="E307" s="13">
        <v>0.4</v>
      </c>
      <c r="F307" s="13">
        <v>24.1</v>
      </c>
      <c r="G307" s="13">
        <v>116.49</v>
      </c>
      <c r="H307" s="13">
        <v>0.06</v>
      </c>
      <c r="I307" s="13">
        <v>0</v>
      </c>
      <c r="J307" s="13">
        <v>0</v>
      </c>
      <c r="K307" s="13">
        <v>10</v>
      </c>
      <c r="L307" s="13">
        <v>32</v>
      </c>
      <c r="M307" s="13">
        <v>7</v>
      </c>
      <c r="N307" s="13">
        <v>0.6</v>
      </c>
      <c r="P307" s="19"/>
    </row>
    <row r="308" spans="1:16" s="21" customFormat="1">
      <c r="A308" s="68" t="s">
        <v>54</v>
      </c>
      <c r="B308" s="35" t="s">
        <v>30</v>
      </c>
      <c r="C308" s="69">
        <v>25</v>
      </c>
      <c r="D308" s="70">
        <v>1.4</v>
      </c>
      <c r="E308" s="70">
        <v>0.3</v>
      </c>
      <c r="F308" s="70">
        <v>12.35</v>
      </c>
      <c r="G308" s="70">
        <v>47.5</v>
      </c>
      <c r="H308" s="70">
        <v>0.02</v>
      </c>
      <c r="I308" s="70">
        <v>0</v>
      </c>
      <c r="J308" s="70">
        <v>0</v>
      </c>
      <c r="K308" s="70">
        <v>6</v>
      </c>
      <c r="L308" s="70">
        <v>26.5</v>
      </c>
      <c r="M308" s="70">
        <v>6</v>
      </c>
      <c r="N308" s="70">
        <v>0.8</v>
      </c>
    </row>
    <row r="309" spans="1:16" s="51" customFormat="1" ht="15.6">
      <c r="A309" s="26"/>
      <c r="B309" s="28" t="s">
        <v>27</v>
      </c>
      <c r="C309" s="50"/>
      <c r="D309" s="55">
        <f>SUM(D302:D308)</f>
        <v>59.559999999999995</v>
      </c>
      <c r="E309" s="55">
        <f t="shared" ref="E309:N309" si="24">SUM(E302:E308)</f>
        <v>45.239999999999995</v>
      </c>
      <c r="F309" s="55">
        <f t="shared" si="24"/>
        <v>173.28</v>
      </c>
      <c r="G309" s="55">
        <f t="shared" si="24"/>
        <v>1273.0999999999999</v>
      </c>
      <c r="H309" s="55">
        <f t="shared" si="24"/>
        <v>0.37000000000000005</v>
      </c>
      <c r="I309" s="55">
        <f t="shared" si="24"/>
        <v>3.6599999999999997</v>
      </c>
      <c r="J309" s="55">
        <f t="shared" si="24"/>
        <v>138.58000000000001</v>
      </c>
      <c r="K309" s="55">
        <f t="shared" si="24"/>
        <v>919.31</v>
      </c>
      <c r="L309" s="55">
        <f t="shared" si="24"/>
        <v>746.03</v>
      </c>
      <c r="M309" s="55">
        <f t="shared" si="24"/>
        <v>107.32</v>
      </c>
      <c r="N309" s="55">
        <f t="shared" si="24"/>
        <v>4.37</v>
      </c>
    </row>
    <row r="310" spans="1:16" s="51" customFormat="1">
      <c r="A310" s="26"/>
      <c r="B310" s="29" t="s">
        <v>28</v>
      </c>
      <c r="C310" s="50"/>
      <c r="D310" s="13"/>
      <c r="E310" s="13"/>
      <c r="F310" s="13"/>
      <c r="G310" s="13"/>
      <c r="H310" s="13"/>
      <c r="I310" s="13"/>
      <c r="J310" s="13"/>
      <c r="K310" s="13"/>
      <c r="L310" s="13"/>
      <c r="M310" s="13"/>
      <c r="N310" s="13"/>
    </row>
    <row r="311" spans="1:16" s="51" customFormat="1">
      <c r="A311" s="49">
        <v>70</v>
      </c>
      <c r="B311" s="26" t="s">
        <v>3</v>
      </c>
      <c r="C311" s="50">
        <v>100</v>
      </c>
      <c r="D311" s="13">
        <v>0.84</v>
      </c>
      <c r="E311" s="13">
        <v>0.12</v>
      </c>
      <c r="F311" s="13">
        <v>2.2799999999999998</v>
      </c>
      <c r="G311" s="13">
        <v>19.2</v>
      </c>
      <c r="H311" s="13">
        <v>0</v>
      </c>
      <c r="I311" s="13">
        <v>0</v>
      </c>
      <c r="J311" s="13">
        <v>0</v>
      </c>
      <c r="K311" s="13">
        <v>40.799999999999997</v>
      </c>
      <c r="L311" s="13">
        <v>30</v>
      </c>
      <c r="M311" s="13">
        <v>14</v>
      </c>
      <c r="N311" s="13">
        <v>0.6</v>
      </c>
      <c r="P311" s="52"/>
    </row>
    <row r="312" spans="1:16" s="51" customFormat="1" ht="28.2">
      <c r="A312" s="100">
        <v>63</v>
      </c>
      <c r="B312" s="26" t="s">
        <v>110</v>
      </c>
      <c r="C312" s="4">
        <v>250</v>
      </c>
      <c r="D312" s="8">
        <v>10.51</v>
      </c>
      <c r="E312" s="8">
        <v>16.03</v>
      </c>
      <c r="F312" s="8">
        <v>9.4</v>
      </c>
      <c r="G312" s="8">
        <v>224.15</v>
      </c>
      <c r="H312" s="8">
        <v>0.06</v>
      </c>
      <c r="I312" s="8">
        <v>5.03</v>
      </c>
      <c r="J312" s="8">
        <v>0.93</v>
      </c>
      <c r="K312" s="8">
        <v>11.1</v>
      </c>
      <c r="L312" s="8">
        <v>45.94</v>
      </c>
      <c r="M312" s="8">
        <v>6.55</v>
      </c>
      <c r="N312" s="8">
        <v>0.25</v>
      </c>
      <c r="P312" s="52"/>
    </row>
    <row r="313" spans="1:16" s="51" customFormat="1">
      <c r="A313" s="26">
        <v>658</v>
      </c>
      <c r="B313" s="33" t="s">
        <v>7</v>
      </c>
      <c r="C313" s="50">
        <v>100</v>
      </c>
      <c r="D313" s="13">
        <v>17.2</v>
      </c>
      <c r="E313" s="13">
        <v>22.4</v>
      </c>
      <c r="F313" s="13">
        <v>5.6</v>
      </c>
      <c r="G313" s="13">
        <v>300</v>
      </c>
      <c r="H313" s="13">
        <v>0.08</v>
      </c>
      <c r="I313" s="13">
        <v>0.2</v>
      </c>
      <c r="J313" s="13">
        <v>0</v>
      </c>
      <c r="K313" s="13">
        <v>46.6</v>
      </c>
      <c r="L313" s="13">
        <v>129</v>
      </c>
      <c r="M313" s="13">
        <v>125.6</v>
      </c>
      <c r="N313" s="13">
        <v>3</v>
      </c>
    </row>
    <row r="314" spans="1:16" s="51" customFormat="1">
      <c r="A314" s="49">
        <v>273</v>
      </c>
      <c r="B314" s="26" t="s">
        <v>51</v>
      </c>
      <c r="C314" s="50">
        <v>180</v>
      </c>
      <c r="D314" s="13">
        <v>6.48</v>
      </c>
      <c r="E314" s="13">
        <v>4.4000000000000004</v>
      </c>
      <c r="F314" s="13">
        <v>37.5</v>
      </c>
      <c r="G314" s="13">
        <v>183.5</v>
      </c>
      <c r="H314" s="13">
        <v>7.0000000000000007E-2</v>
      </c>
      <c r="I314" s="13">
        <v>0</v>
      </c>
      <c r="J314" s="13">
        <v>0</v>
      </c>
      <c r="K314" s="13">
        <v>12.5</v>
      </c>
      <c r="L314" s="13">
        <v>41.4</v>
      </c>
      <c r="M314" s="13">
        <v>11.25</v>
      </c>
      <c r="N314" s="13">
        <v>1.1200000000000001</v>
      </c>
    </row>
    <row r="315" spans="1:16" s="51" customFormat="1">
      <c r="A315" s="5">
        <v>284</v>
      </c>
      <c r="B315" s="35" t="s">
        <v>60</v>
      </c>
      <c r="C315" s="4">
        <v>200</v>
      </c>
      <c r="D315" s="8">
        <v>0.25</v>
      </c>
      <c r="E315" s="8">
        <v>0.25</v>
      </c>
      <c r="F315" s="8">
        <v>25.35</v>
      </c>
      <c r="G315" s="8">
        <v>104.07</v>
      </c>
      <c r="H315" s="8">
        <v>1</v>
      </c>
      <c r="I315" s="8">
        <v>5.4</v>
      </c>
      <c r="J315" s="8">
        <v>0</v>
      </c>
      <c r="K315" s="8">
        <v>12</v>
      </c>
      <c r="L315" s="8">
        <v>34.32</v>
      </c>
      <c r="M315" s="8">
        <v>4</v>
      </c>
      <c r="N315" s="8">
        <v>0.8</v>
      </c>
    </row>
    <row r="316" spans="1:16" s="51" customFormat="1">
      <c r="A316" s="49" t="s">
        <v>54</v>
      </c>
      <c r="B316" s="27" t="s">
        <v>2</v>
      </c>
      <c r="C316" s="50">
        <v>200</v>
      </c>
      <c r="D316" s="13">
        <v>5.8</v>
      </c>
      <c r="E316" s="13">
        <v>5</v>
      </c>
      <c r="F316" s="13">
        <v>23.4</v>
      </c>
      <c r="G316" s="13">
        <v>112.24</v>
      </c>
      <c r="H316" s="13">
        <v>0.08</v>
      </c>
      <c r="I316" s="13">
        <v>1.4</v>
      </c>
      <c r="J316" s="13">
        <v>40</v>
      </c>
      <c r="K316" s="13">
        <v>240</v>
      </c>
      <c r="L316" s="13">
        <v>180</v>
      </c>
      <c r="M316" s="13">
        <v>28</v>
      </c>
      <c r="N316" s="13">
        <v>0.2</v>
      </c>
    </row>
    <row r="317" spans="1:16" s="51" customFormat="1">
      <c r="A317" s="49" t="s">
        <v>54</v>
      </c>
      <c r="B317" s="26" t="s">
        <v>48</v>
      </c>
      <c r="C317" s="50">
        <v>50</v>
      </c>
      <c r="D317" s="13">
        <v>3.8</v>
      </c>
      <c r="E317" s="13">
        <v>0.4</v>
      </c>
      <c r="F317" s="13">
        <v>24.1</v>
      </c>
      <c r="G317" s="13">
        <v>116.49</v>
      </c>
      <c r="H317" s="13">
        <v>0.06</v>
      </c>
      <c r="I317" s="13">
        <v>0</v>
      </c>
      <c r="J317" s="13">
        <v>0</v>
      </c>
      <c r="K317" s="13">
        <v>10</v>
      </c>
      <c r="L317" s="13">
        <v>32</v>
      </c>
      <c r="M317" s="13">
        <v>7</v>
      </c>
      <c r="N317" s="13">
        <v>0.6</v>
      </c>
      <c r="P317" s="54"/>
    </row>
    <row r="318" spans="1:16" s="51" customFormat="1">
      <c r="A318" s="49" t="s">
        <v>54</v>
      </c>
      <c r="B318" s="26" t="s">
        <v>30</v>
      </c>
      <c r="C318" s="50">
        <v>35</v>
      </c>
      <c r="D318" s="13">
        <v>1.96</v>
      </c>
      <c r="E318" s="13">
        <v>0.42</v>
      </c>
      <c r="F318" s="13">
        <v>17.29</v>
      </c>
      <c r="G318" s="13">
        <v>66.5</v>
      </c>
      <c r="H318" s="13">
        <v>0.04</v>
      </c>
      <c r="I318" s="13">
        <v>0</v>
      </c>
      <c r="J318" s="13">
        <v>0</v>
      </c>
      <c r="K318" s="13">
        <v>8.4</v>
      </c>
      <c r="L318" s="13">
        <v>37.1</v>
      </c>
      <c r="M318" s="13">
        <v>8.4</v>
      </c>
      <c r="N318" s="13">
        <v>1.1200000000000001</v>
      </c>
      <c r="P318" s="54"/>
    </row>
    <row r="319" spans="1:16" s="51" customFormat="1" ht="15.6">
      <c r="A319" s="26"/>
      <c r="B319" s="28" t="s">
        <v>29</v>
      </c>
      <c r="C319" s="50"/>
      <c r="D319" s="55">
        <f>SUM(D311:D318)</f>
        <v>46.839999999999996</v>
      </c>
      <c r="E319" s="55">
        <f t="shared" ref="E319:N319" si="25">SUM(E311:E318)</f>
        <v>49.019999999999996</v>
      </c>
      <c r="F319" s="55">
        <f t="shared" si="25"/>
        <v>144.91999999999999</v>
      </c>
      <c r="G319" s="55">
        <f t="shared" si="25"/>
        <v>1126.1500000000001</v>
      </c>
      <c r="H319" s="55">
        <f t="shared" si="25"/>
        <v>1.3900000000000001</v>
      </c>
      <c r="I319" s="55">
        <f t="shared" si="25"/>
        <v>12.030000000000001</v>
      </c>
      <c r="J319" s="55">
        <f t="shared" si="25"/>
        <v>40.93</v>
      </c>
      <c r="K319" s="55">
        <f t="shared" si="25"/>
        <v>381.4</v>
      </c>
      <c r="L319" s="55">
        <f t="shared" si="25"/>
        <v>529.76</v>
      </c>
      <c r="M319" s="55">
        <f t="shared" si="25"/>
        <v>204.8</v>
      </c>
      <c r="N319" s="55">
        <f t="shared" si="25"/>
        <v>7.69</v>
      </c>
    </row>
    <row r="320" spans="1:16" ht="15.6">
      <c r="A320" s="36"/>
      <c r="B320" s="31" t="s">
        <v>40</v>
      </c>
      <c r="C320" s="75"/>
      <c r="D320" s="62">
        <f>D309+D319</f>
        <v>106.39999999999999</v>
      </c>
      <c r="E320" s="62">
        <f t="shared" ref="E320:N320" si="26">E309+E319</f>
        <v>94.259999999999991</v>
      </c>
      <c r="F320" s="62">
        <f t="shared" si="26"/>
        <v>318.2</v>
      </c>
      <c r="G320" s="62">
        <f t="shared" si="26"/>
        <v>2399.25</v>
      </c>
      <c r="H320" s="62">
        <f t="shared" si="26"/>
        <v>1.7600000000000002</v>
      </c>
      <c r="I320" s="62">
        <f t="shared" si="26"/>
        <v>15.690000000000001</v>
      </c>
      <c r="J320" s="62">
        <f t="shared" si="26"/>
        <v>179.51000000000002</v>
      </c>
      <c r="K320" s="62">
        <f t="shared" si="26"/>
        <v>1300.71</v>
      </c>
      <c r="L320" s="62">
        <f t="shared" si="26"/>
        <v>1275.79</v>
      </c>
      <c r="M320" s="62">
        <f t="shared" si="26"/>
        <v>312.12</v>
      </c>
      <c r="N320" s="62">
        <f t="shared" si="26"/>
        <v>12.06</v>
      </c>
    </row>
    <row r="321" spans="1:16" ht="15.6">
      <c r="A321" s="17"/>
      <c r="B321" s="17"/>
      <c r="C321" s="92"/>
      <c r="D321" s="92"/>
      <c r="E321" s="250"/>
      <c r="F321" s="250"/>
      <c r="G321" s="92"/>
      <c r="H321" s="92"/>
      <c r="I321" s="92"/>
      <c r="J321" s="92"/>
      <c r="K321" s="92"/>
      <c r="L321" s="92"/>
      <c r="M321" s="92"/>
      <c r="N321" s="92"/>
    </row>
    <row r="322" spans="1:16" ht="15.6">
      <c r="A322" s="17"/>
      <c r="B322" s="17"/>
      <c r="C322" s="92"/>
      <c r="D322" s="92"/>
      <c r="E322" s="92"/>
      <c r="F322" s="92"/>
      <c r="G322" s="92"/>
      <c r="H322" s="92"/>
      <c r="I322" s="92"/>
      <c r="J322" s="92"/>
      <c r="K322" s="92"/>
      <c r="L322" s="92"/>
      <c r="M322" s="92"/>
      <c r="N322" s="92"/>
    </row>
    <row r="323" spans="1:16" ht="15.6">
      <c r="A323" s="17"/>
      <c r="B323" s="17"/>
      <c r="C323" s="92"/>
      <c r="D323" s="92"/>
      <c r="E323" s="250"/>
      <c r="F323" s="250"/>
      <c r="G323" s="92"/>
      <c r="H323" s="92"/>
      <c r="I323" s="92"/>
      <c r="J323" s="92"/>
      <c r="K323" s="92"/>
      <c r="L323" s="92"/>
      <c r="M323" s="92"/>
      <c r="N323" s="92"/>
    </row>
    <row r="327" spans="1:16">
      <c r="A327" s="243"/>
      <c r="B327" s="243"/>
      <c r="C327" s="243"/>
      <c r="D327" s="243"/>
      <c r="E327" s="243"/>
      <c r="F327" s="243"/>
      <c r="G327" s="243"/>
      <c r="H327" s="243"/>
      <c r="I327" s="243"/>
      <c r="J327" s="243"/>
      <c r="K327" s="243"/>
      <c r="L327" s="243"/>
      <c r="M327" s="243"/>
      <c r="N327" s="243"/>
    </row>
    <row r="328" spans="1:16">
      <c r="A328" s="243"/>
      <c r="B328" s="243"/>
      <c r="C328" s="243"/>
      <c r="D328" s="243"/>
      <c r="E328" s="243"/>
      <c r="F328" s="243"/>
      <c r="G328" s="243"/>
      <c r="H328" s="243"/>
      <c r="I328" s="243"/>
      <c r="J328" s="243"/>
      <c r="K328" s="243"/>
      <c r="L328" s="243"/>
      <c r="M328" s="243"/>
      <c r="N328" s="243"/>
    </row>
    <row r="329" spans="1:16">
      <c r="A329" s="247" t="s">
        <v>113</v>
      </c>
      <c r="B329" s="247"/>
      <c r="C329" s="247"/>
      <c r="D329" s="247"/>
      <c r="E329" s="247"/>
      <c r="F329" s="247"/>
      <c r="G329" s="247"/>
      <c r="H329" s="247"/>
      <c r="I329" s="247"/>
      <c r="J329" s="247"/>
      <c r="K329" s="247"/>
      <c r="L329" s="247"/>
      <c r="M329" s="247"/>
      <c r="N329" s="247"/>
    </row>
    <row r="330" spans="1:16">
      <c r="A330" s="240" t="s">
        <v>63</v>
      </c>
      <c r="B330" s="240"/>
      <c r="C330" s="240"/>
      <c r="D330" s="241"/>
      <c r="E330" s="241"/>
      <c r="F330" s="241"/>
      <c r="G330" s="240"/>
      <c r="H330" s="241"/>
      <c r="I330" s="241"/>
      <c r="J330" s="241"/>
      <c r="K330" s="241"/>
      <c r="L330" s="241"/>
      <c r="M330" s="241"/>
      <c r="N330" s="241"/>
    </row>
    <row r="331" spans="1:16" ht="27.6">
      <c r="A331" s="16" t="s">
        <v>9</v>
      </c>
      <c r="B331" s="16" t="s">
        <v>10</v>
      </c>
      <c r="C331" s="248" t="s">
        <v>53</v>
      </c>
      <c r="D331" s="245" t="s">
        <v>11</v>
      </c>
      <c r="E331" s="244"/>
      <c r="F331" s="246"/>
      <c r="G331" s="16" t="s">
        <v>12</v>
      </c>
      <c r="H331" s="245" t="s">
        <v>13</v>
      </c>
      <c r="I331" s="244"/>
      <c r="J331" s="244"/>
      <c r="K331" s="244" t="s">
        <v>14</v>
      </c>
      <c r="L331" s="244"/>
      <c r="M331" s="244"/>
      <c r="N331" s="244"/>
    </row>
    <row r="332" spans="1:16">
      <c r="A332" s="41" t="s">
        <v>15</v>
      </c>
      <c r="B332" s="23"/>
      <c r="C332" s="249"/>
      <c r="D332" s="42" t="s">
        <v>16</v>
      </c>
      <c r="E332" s="10" t="s">
        <v>17</v>
      </c>
      <c r="F332" s="43" t="s">
        <v>18</v>
      </c>
      <c r="G332" s="44" t="s">
        <v>19</v>
      </c>
      <c r="H332" s="42" t="s">
        <v>68</v>
      </c>
      <c r="I332" s="10" t="s">
        <v>20</v>
      </c>
      <c r="J332" s="10" t="s">
        <v>21</v>
      </c>
      <c r="K332" s="10" t="s">
        <v>22</v>
      </c>
      <c r="L332" s="10" t="s">
        <v>23</v>
      </c>
      <c r="M332" s="10" t="s">
        <v>24</v>
      </c>
      <c r="N332" s="10" t="s">
        <v>25</v>
      </c>
    </row>
    <row r="333" spans="1:16">
      <c r="A333" s="23"/>
      <c r="B333" s="24" t="s">
        <v>26</v>
      </c>
      <c r="C333" s="41"/>
      <c r="D333" s="10"/>
      <c r="E333" s="10"/>
      <c r="F333" s="10"/>
      <c r="G333" s="41"/>
      <c r="H333" s="10"/>
      <c r="I333" s="10"/>
      <c r="J333" s="10"/>
      <c r="K333" s="10"/>
      <c r="L333" s="10"/>
      <c r="M333" s="10"/>
      <c r="N333" s="10"/>
    </row>
    <row r="334" spans="1:16">
      <c r="A334" s="72">
        <v>449</v>
      </c>
      <c r="B334" s="23" t="s">
        <v>64</v>
      </c>
      <c r="C334" s="10">
        <v>250</v>
      </c>
      <c r="D334" s="73">
        <v>20.82</v>
      </c>
      <c r="E334" s="73">
        <v>20.62</v>
      </c>
      <c r="F334" s="73">
        <v>49.38</v>
      </c>
      <c r="G334" s="73">
        <v>490.7</v>
      </c>
      <c r="H334" s="73">
        <v>0.09</v>
      </c>
      <c r="I334" s="73">
        <v>11.66</v>
      </c>
      <c r="J334" s="73">
        <v>0</v>
      </c>
      <c r="K334" s="73">
        <v>42.98</v>
      </c>
      <c r="L334" s="73">
        <v>139.80000000000001</v>
      </c>
      <c r="M334" s="73">
        <v>49</v>
      </c>
      <c r="N334" s="73">
        <v>2.25</v>
      </c>
    </row>
    <row r="335" spans="1:16">
      <c r="A335" s="5">
        <v>70</v>
      </c>
      <c r="B335" s="30" t="s">
        <v>93</v>
      </c>
      <c r="C335" s="11">
        <v>50</v>
      </c>
      <c r="D335" s="8">
        <v>0.42</v>
      </c>
      <c r="E335" s="8">
        <v>0.06</v>
      </c>
      <c r="F335" s="8">
        <v>1.1399999999999999</v>
      </c>
      <c r="G335" s="8">
        <v>9.6</v>
      </c>
      <c r="H335" s="8">
        <v>0.01</v>
      </c>
      <c r="I335" s="8">
        <v>0</v>
      </c>
      <c r="J335" s="8">
        <v>0.01</v>
      </c>
      <c r="K335" s="8">
        <v>24.5</v>
      </c>
      <c r="L335" s="8">
        <v>25</v>
      </c>
      <c r="M335" s="8">
        <v>0</v>
      </c>
      <c r="N335" s="8">
        <v>0.4</v>
      </c>
    </row>
    <row r="336" spans="1:16" s="51" customFormat="1">
      <c r="A336" s="7">
        <v>294</v>
      </c>
      <c r="B336" s="26" t="s">
        <v>65</v>
      </c>
      <c r="C336" s="4">
        <v>200</v>
      </c>
      <c r="D336" s="8">
        <v>7.0000000000000007E-2</v>
      </c>
      <c r="E336" s="8">
        <v>0.01</v>
      </c>
      <c r="F336" s="8">
        <v>15.31</v>
      </c>
      <c r="G336" s="8">
        <v>61.62</v>
      </c>
      <c r="H336" s="8">
        <v>0</v>
      </c>
      <c r="I336" s="8">
        <v>2.2000000000000002</v>
      </c>
      <c r="J336" s="8">
        <v>0</v>
      </c>
      <c r="K336" s="8">
        <v>12</v>
      </c>
      <c r="L336" s="8">
        <v>8</v>
      </c>
      <c r="M336" s="8">
        <v>4</v>
      </c>
      <c r="N336" s="8">
        <v>0.8</v>
      </c>
      <c r="P336" s="52"/>
    </row>
    <row r="337" spans="1:16" s="51" customFormat="1" hidden="1">
      <c r="A337" s="49"/>
      <c r="B337" s="26"/>
      <c r="C337" s="50"/>
      <c r="D337" s="13"/>
      <c r="E337" s="13"/>
      <c r="F337" s="13"/>
      <c r="G337" s="13"/>
      <c r="H337" s="13"/>
      <c r="I337" s="13"/>
      <c r="J337" s="13"/>
      <c r="K337" s="13"/>
      <c r="L337" s="13"/>
      <c r="M337" s="13"/>
      <c r="N337" s="13"/>
      <c r="O337" s="54"/>
    </row>
    <row r="338" spans="1:16" s="51" customFormat="1" hidden="1">
      <c r="A338" s="49"/>
      <c r="B338" s="26"/>
      <c r="C338" s="50"/>
      <c r="D338" s="13"/>
      <c r="E338" s="13"/>
      <c r="F338" s="13"/>
      <c r="G338" s="13"/>
      <c r="H338" s="13"/>
      <c r="I338" s="13"/>
      <c r="J338" s="13"/>
      <c r="K338" s="13"/>
      <c r="L338" s="13"/>
      <c r="M338" s="13"/>
      <c r="N338" s="13"/>
      <c r="O338" s="54"/>
      <c r="P338" s="54"/>
    </row>
    <row r="339" spans="1:16" s="51" customFormat="1">
      <c r="A339" s="2" t="s">
        <v>54</v>
      </c>
      <c r="B339" s="25" t="s">
        <v>109</v>
      </c>
      <c r="C339" s="1">
        <v>50</v>
      </c>
      <c r="D339" s="8">
        <v>2.56</v>
      </c>
      <c r="E339" s="8">
        <v>6.72</v>
      </c>
      <c r="F339" s="8">
        <v>27.44</v>
      </c>
      <c r="G339" s="8">
        <v>180.68</v>
      </c>
      <c r="H339" s="8">
        <v>0.04</v>
      </c>
      <c r="I339" s="8">
        <v>0</v>
      </c>
      <c r="J339" s="8">
        <v>47.88</v>
      </c>
      <c r="K339" s="8">
        <v>9.31</v>
      </c>
      <c r="L339" s="8">
        <v>26.6</v>
      </c>
      <c r="M339" s="8">
        <v>3.99</v>
      </c>
      <c r="N339" s="8">
        <v>0.27</v>
      </c>
      <c r="O339" s="54"/>
      <c r="P339" s="54"/>
    </row>
    <row r="340" spans="1:16" s="51" customFormat="1">
      <c r="A340" s="49" t="s">
        <v>54</v>
      </c>
      <c r="B340" s="26" t="s">
        <v>48</v>
      </c>
      <c r="C340" s="50">
        <v>50</v>
      </c>
      <c r="D340" s="13">
        <v>3.8</v>
      </c>
      <c r="E340" s="13">
        <v>0.4</v>
      </c>
      <c r="F340" s="13">
        <v>24.1</v>
      </c>
      <c r="G340" s="13">
        <v>116.49</v>
      </c>
      <c r="H340" s="13">
        <v>0.06</v>
      </c>
      <c r="I340" s="13">
        <v>0</v>
      </c>
      <c r="J340" s="13">
        <v>0</v>
      </c>
      <c r="K340" s="13">
        <v>10</v>
      </c>
      <c r="L340" s="13">
        <v>32</v>
      </c>
      <c r="M340" s="13">
        <v>7</v>
      </c>
      <c r="N340" s="13">
        <v>0.6</v>
      </c>
      <c r="P340" s="19"/>
    </row>
    <row r="341" spans="1:16" s="88" customFormat="1">
      <c r="A341" s="85" t="s">
        <v>54</v>
      </c>
      <c r="B341" s="34" t="s">
        <v>30</v>
      </c>
      <c r="C341" s="86">
        <v>25</v>
      </c>
      <c r="D341" s="87">
        <v>1.4</v>
      </c>
      <c r="E341" s="87">
        <v>0.3</v>
      </c>
      <c r="F341" s="87">
        <v>12.35</v>
      </c>
      <c r="G341" s="87">
        <v>47.5</v>
      </c>
      <c r="H341" s="87">
        <v>0.02</v>
      </c>
      <c r="I341" s="87">
        <v>0</v>
      </c>
      <c r="J341" s="87">
        <v>0</v>
      </c>
      <c r="K341" s="87">
        <v>6</v>
      </c>
      <c r="L341" s="87">
        <v>26.5</v>
      </c>
      <c r="M341" s="87">
        <v>6</v>
      </c>
      <c r="N341" s="87">
        <v>0.8</v>
      </c>
    </row>
    <row r="342" spans="1:16" ht="15.6">
      <c r="A342" s="25"/>
      <c r="B342" s="89" t="s">
        <v>27</v>
      </c>
      <c r="C342" s="10"/>
      <c r="D342" s="55">
        <f>SUM(D334:D341)</f>
        <v>29.07</v>
      </c>
      <c r="E342" s="55">
        <f t="shared" ref="E342:N342" si="27">SUM(E334:E341)</f>
        <v>28.11</v>
      </c>
      <c r="F342" s="55">
        <f t="shared" si="27"/>
        <v>129.72</v>
      </c>
      <c r="G342" s="55">
        <f t="shared" si="27"/>
        <v>906.58999999999992</v>
      </c>
      <c r="H342" s="55">
        <f t="shared" si="27"/>
        <v>0.21999999999999997</v>
      </c>
      <c r="I342" s="55">
        <f t="shared" si="27"/>
        <v>13.86</v>
      </c>
      <c r="J342" s="55">
        <f t="shared" si="27"/>
        <v>47.89</v>
      </c>
      <c r="K342" s="55">
        <f t="shared" si="27"/>
        <v>104.78999999999999</v>
      </c>
      <c r="L342" s="55">
        <f t="shared" si="27"/>
        <v>257.89999999999998</v>
      </c>
      <c r="M342" s="55">
        <f t="shared" si="27"/>
        <v>69.990000000000009</v>
      </c>
      <c r="N342" s="55">
        <f t="shared" si="27"/>
        <v>5.12</v>
      </c>
    </row>
    <row r="343" spans="1:16" s="21" customFormat="1">
      <c r="A343" s="35"/>
      <c r="B343" s="37" t="s">
        <v>28</v>
      </c>
      <c r="C343" s="69"/>
      <c r="D343" s="70"/>
      <c r="E343" s="70"/>
      <c r="F343" s="70"/>
      <c r="G343" s="70"/>
      <c r="H343" s="70"/>
      <c r="I343" s="70"/>
      <c r="J343" s="70"/>
      <c r="K343" s="70"/>
      <c r="L343" s="70"/>
      <c r="M343" s="70"/>
      <c r="N343" s="70"/>
    </row>
    <row r="344" spans="1:16" s="21" customFormat="1">
      <c r="A344" s="49">
        <v>70</v>
      </c>
      <c r="B344" s="26" t="s">
        <v>3</v>
      </c>
      <c r="C344" s="50">
        <v>100</v>
      </c>
      <c r="D344" s="13">
        <v>0.84</v>
      </c>
      <c r="E344" s="13">
        <v>0.12</v>
      </c>
      <c r="F344" s="13">
        <v>2.2799999999999998</v>
      </c>
      <c r="G344" s="13">
        <v>19.2</v>
      </c>
      <c r="H344" s="13">
        <v>0</v>
      </c>
      <c r="I344" s="13">
        <v>0</v>
      </c>
      <c r="J344" s="13">
        <v>0</v>
      </c>
      <c r="K344" s="13">
        <v>40.799999999999997</v>
      </c>
      <c r="L344" s="13">
        <v>30</v>
      </c>
      <c r="M344" s="13">
        <v>14</v>
      </c>
      <c r="N344" s="13">
        <v>0.6</v>
      </c>
      <c r="P344" s="52"/>
    </row>
    <row r="345" spans="1:16" s="51" customFormat="1">
      <c r="A345" s="100">
        <v>97.225999999999999</v>
      </c>
      <c r="B345" s="26" t="s">
        <v>35</v>
      </c>
      <c r="C345" s="4">
        <v>250</v>
      </c>
      <c r="D345" s="8">
        <v>9.08</v>
      </c>
      <c r="E345" s="8">
        <v>7.56</v>
      </c>
      <c r="F345" s="8">
        <v>33.64</v>
      </c>
      <c r="G345" s="8">
        <v>245</v>
      </c>
      <c r="H345" s="8">
        <v>0.08</v>
      </c>
      <c r="I345" s="8">
        <v>0.88</v>
      </c>
      <c r="J345" s="8">
        <v>31.44</v>
      </c>
      <c r="K345" s="8">
        <v>41.3</v>
      </c>
      <c r="L345" s="8">
        <v>207.7</v>
      </c>
      <c r="M345" s="8">
        <v>31.34</v>
      </c>
      <c r="N345" s="8">
        <v>2.17</v>
      </c>
    </row>
    <row r="346" spans="1:16" s="51" customFormat="1">
      <c r="A346" s="49">
        <v>204</v>
      </c>
      <c r="B346" s="26" t="s">
        <v>96</v>
      </c>
      <c r="C346" s="79" t="s">
        <v>43</v>
      </c>
      <c r="D346" s="13">
        <v>18.04</v>
      </c>
      <c r="E346" s="13">
        <v>19.34</v>
      </c>
      <c r="F346" s="13">
        <v>13.08</v>
      </c>
      <c r="G346" s="13">
        <v>298</v>
      </c>
      <c r="H346" s="13">
        <v>0.08</v>
      </c>
      <c r="I346" s="13">
        <v>1</v>
      </c>
      <c r="J346" s="13">
        <v>25</v>
      </c>
      <c r="K346" s="13">
        <v>23.84</v>
      </c>
      <c r="L346" s="13">
        <v>2112</v>
      </c>
      <c r="M346" s="13">
        <v>36</v>
      </c>
      <c r="N346" s="13">
        <v>3.19</v>
      </c>
    </row>
    <row r="347" spans="1:16">
      <c r="A347" s="26">
        <v>255</v>
      </c>
      <c r="B347" s="26" t="s">
        <v>37</v>
      </c>
      <c r="C347" s="50">
        <v>180</v>
      </c>
      <c r="D347" s="13">
        <v>7.12</v>
      </c>
      <c r="E347" s="13">
        <v>0.72</v>
      </c>
      <c r="F347" s="13">
        <v>37.44</v>
      </c>
      <c r="G347" s="13">
        <v>183.7</v>
      </c>
      <c r="H347" s="13">
        <v>0.12</v>
      </c>
      <c r="I347" s="13">
        <v>0</v>
      </c>
      <c r="J347" s="13">
        <v>0</v>
      </c>
      <c r="K347" s="13">
        <v>12.48</v>
      </c>
      <c r="L347" s="13">
        <v>148.5</v>
      </c>
      <c r="M347" s="13">
        <v>11.24</v>
      </c>
      <c r="N347" s="13">
        <v>1.1200000000000001</v>
      </c>
    </row>
    <row r="348" spans="1:16" s="51" customFormat="1">
      <c r="A348" s="5">
        <v>588</v>
      </c>
      <c r="B348" s="26" t="s">
        <v>39</v>
      </c>
      <c r="C348" s="4">
        <v>200</v>
      </c>
      <c r="D348" s="8">
        <v>0.56000000000000005</v>
      </c>
      <c r="E348" s="8">
        <v>0</v>
      </c>
      <c r="F348" s="8">
        <v>27.89</v>
      </c>
      <c r="G348" s="8">
        <v>113.79</v>
      </c>
      <c r="H348" s="8">
        <v>0.01</v>
      </c>
      <c r="I348" s="8">
        <v>0.7</v>
      </c>
      <c r="J348" s="8">
        <v>0.7</v>
      </c>
      <c r="K348" s="8">
        <v>12</v>
      </c>
      <c r="L348" s="8">
        <v>22.6</v>
      </c>
      <c r="M348" s="8">
        <v>4</v>
      </c>
      <c r="N348" s="8">
        <v>0.8</v>
      </c>
    </row>
    <row r="349" spans="1:16" s="51" customFormat="1">
      <c r="A349" s="5" t="s">
        <v>54</v>
      </c>
      <c r="B349" s="27" t="s">
        <v>111</v>
      </c>
      <c r="C349" s="4">
        <v>200</v>
      </c>
      <c r="D349" s="8">
        <v>0.8</v>
      </c>
      <c r="E349" s="8">
        <v>0.8</v>
      </c>
      <c r="F349" s="8">
        <v>19.600000000000001</v>
      </c>
      <c r="G349" s="8">
        <v>94</v>
      </c>
      <c r="H349" s="8">
        <v>0.06</v>
      </c>
      <c r="I349" s="8">
        <v>20</v>
      </c>
      <c r="J349" s="8">
        <v>0</v>
      </c>
      <c r="K349" s="8">
        <v>16</v>
      </c>
      <c r="L349" s="8">
        <v>22</v>
      </c>
      <c r="M349" s="8">
        <v>18</v>
      </c>
      <c r="N349" s="8">
        <v>4.4000000000000004</v>
      </c>
    </row>
    <row r="350" spans="1:16" s="21" customFormat="1">
      <c r="A350" s="68" t="s">
        <v>54</v>
      </c>
      <c r="B350" s="35" t="s">
        <v>48</v>
      </c>
      <c r="C350" s="69">
        <v>50</v>
      </c>
      <c r="D350" s="70">
        <v>3.8</v>
      </c>
      <c r="E350" s="70">
        <v>0.4</v>
      </c>
      <c r="F350" s="70">
        <v>24.1</v>
      </c>
      <c r="G350" s="70">
        <v>116.49</v>
      </c>
      <c r="H350" s="70">
        <v>0.06</v>
      </c>
      <c r="I350" s="70">
        <v>0</v>
      </c>
      <c r="J350" s="70">
        <v>0</v>
      </c>
      <c r="K350" s="70">
        <v>10</v>
      </c>
      <c r="L350" s="70">
        <v>32</v>
      </c>
      <c r="M350" s="70">
        <v>7</v>
      </c>
      <c r="N350" s="70">
        <v>0.6</v>
      </c>
      <c r="P350" s="93"/>
    </row>
    <row r="351" spans="1:16" s="21" customFormat="1">
      <c r="A351" s="68" t="s">
        <v>54</v>
      </c>
      <c r="B351" s="35" t="s">
        <v>30</v>
      </c>
      <c r="C351" s="69">
        <v>35</v>
      </c>
      <c r="D351" s="70">
        <v>1.96</v>
      </c>
      <c r="E351" s="70">
        <v>0.42</v>
      </c>
      <c r="F351" s="70">
        <v>17.29</v>
      </c>
      <c r="G351" s="70">
        <v>66.5</v>
      </c>
      <c r="H351" s="70">
        <v>0.04</v>
      </c>
      <c r="I351" s="70">
        <v>0</v>
      </c>
      <c r="J351" s="70">
        <v>0</v>
      </c>
      <c r="K351" s="70">
        <v>8.4</v>
      </c>
      <c r="L351" s="70">
        <v>37.1</v>
      </c>
      <c r="M351" s="70">
        <v>8.4</v>
      </c>
      <c r="N351" s="70">
        <v>1.1200000000000001</v>
      </c>
      <c r="P351" s="93"/>
    </row>
    <row r="352" spans="1:16" s="21" customFormat="1" ht="15.6">
      <c r="A352" s="35"/>
      <c r="B352" s="94" t="s">
        <v>29</v>
      </c>
      <c r="C352" s="69"/>
      <c r="D352" s="95">
        <f t="shared" ref="D352:N352" si="28">SUM(D344:D351)</f>
        <v>42.199999999999996</v>
      </c>
      <c r="E352" s="95">
        <f t="shared" si="28"/>
        <v>29.36</v>
      </c>
      <c r="F352" s="95">
        <f t="shared" si="28"/>
        <v>175.32</v>
      </c>
      <c r="G352" s="95">
        <f t="shared" si="28"/>
        <v>1136.68</v>
      </c>
      <c r="H352" s="95">
        <f t="shared" si="28"/>
        <v>0.45</v>
      </c>
      <c r="I352" s="95">
        <f t="shared" si="28"/>
        <v>22.58</v>
      </c>
      <c r="J352" s="95">
        <f t="shared" si="28"/>
        <v>57.14</v>
      </c>
      <c r="K352" s="95">
        <f t="shared" si="28"/>
        <v>164.82000000000002</v>
      </c>
      <c r="L352" s="95">
        <f t="shared" si="28"/>
        <v>2611.8999999999996</v>
      </c>
      <c r="M352" s="95">
        <f t="shared" si="28"/>
        <v>129.97999999999999</v>
      </c>
      <c r="N352" s="95">
        <f t="shared" si="28"/>
        <v>14</v>
      </c>
    </row>
    <row r="353" spans="1:14" s="88" customFormat="1" ht="15.6">
      <c r="A353" s="39"/>
      <c r="B353" s="38" t="s">
        <v>40</v>
      </c>
      <c r="C353" s="96"/>
      <c r="D353" s="97">
        <f>D342+D352</f>
        <v>71.27</v>
      </c>
      <c r="E353" s="97">
        <f t="shared" ref="E353:N353" si="29">E342+E352</f>
        <v>57.47</v>
      </c>
      <c r="F353" s="97">
        <f t="shared" si="29"/>
        <v>305.03999999999996</v>
      </c>
      <c r="G353" s="97">
        <f t="shared" si="29"/>
        <v>2043.27</v>
      </c>
      <c r="H353" s="97">
        <f t="shared" si="29"/>
        <v>0.66999999999999993</v>
      </c>
      <c r="I353" s="97">
        <f t="shared" si="29"/>
        <v>36.44</v>
      </c>
      <c r="J353" s="97">
        <f t="shared" si="29"/>
        <v>105.03</v>
      </c>
      <c r="K353" s="97">
        <f t="shared" si="29"/>
        <v>269.61</v>
      </c>
      <c r="L353" s="97">
        <f t="shared" si="29"/>
        <v>2869.7999999999997</v>
      </c>
      <c r="M353" s="97">
        <f t="shared" si="29"/>
        <v>199.97</v>
      </c>
      <c r="N353" s="97">
        <f t="shared" si="29"/>
        <v>19.12</v>
      </c>
    </row>
  </sheetData>
  <mergeCells count="83">
    <mergeCell ref="C299:C300"/>
    <mergeCell ref="K331:N331"/>
    <mergeCell ref="A327:N327"/>
    <mergeCell ref="C331:C332"/>
    <mergeCell ref="A330:N330"/>
    <mergeCell ref="E323:F323"/>
    <mergeCell ref="A328:N328"/>
    <mergeCell ref="E321:F321"/>
    <mergeCell ref="D331:F331"/>
    <mergeCell ref="K299:N299"/>
    <mergeCell ref="A329:N329"/>
    <mergeCell ref="H299:J299"/>
    <mergeCell ref="D299:F299"/>
    <mergeCell ref="H331:J331"/>
    <mergeCell ref="A298:N298"/>
    <mergeCell ref="K234:N234"/>
    <mergeCell ref="A296:N296"/>
    <mergeCell ref="A295:N295"/>
    <mergeCell ref="C267:C268"/>
    <mergeCell ref="H234:J234"/>
    <mergeCell ref="A297:N297"/>
    <mergeCell ref="C234:C235"/>
    <mergeCell ref="K267:N267"/>
    <mergeCell ref="D234:F234"/>
    <mergeCell ref="A263:N263"/>
    <mergeCell ref="A264:N264"/>
    <mergeCell ref="A266:N266"/>
    <mergeCell ref="D267:F267"/>
    <mergeCell ref="A265:N265"/>
    <mergeCell ref="H267:J267"/>
    <mergeCell ref="A230:N230"/>
    <mergeCell ref="A233:N233"/>
    <mergeCell ref="A231:N231"/>
    <mergeCell ref="A198:N198"/>
    <mergeCell ref="A199:N199"/>
    <mergeCell ref="A200:N200"/>
    <mergeCell ref="A232:N232"/>
    <mergeCell ref="K202:N202"/>
    <mergeCell ref="H202:J202"/>
    <mergeCell ref="C202:C203"/>
    <mergeCell ref="A201:N201"/>
    <mergeCell ref="D202:F202"/>
    <mergeCell ref="D169:F169"/>
    <mergeCell ref="A166:N166"/>
    <mergeCell ref="D136:F136"/>
    <mergeCell ref="A167:N167"/>
    <mergeCell ref="K136:N136"/>
    <mergeCell ref="A168:N168"/>
    <mergeCell ref="K169:N169"/>
    <mergeCell ref="H169:J169"/>
    <mergeCell ref="C169:C170"/>
    <mergeCell ref="A165:N165"/>
    <mergeCell ref="C136:C137"/>
    <mergeCell ref="H136:J136"/>
    <mergeCell ref="A70:N70"/>
    <mergeCell ref="H38:J38"/>
    <mergeCell ref="A102:N102"/>
    <mergeCell ref="A101:N101"/>
    <mergeCell ref="K72:N72"/>
    <mergeCell ref="D72:F72"/>
    <mergeCell ref="C72:C73"/>
    <mergeCell ref="H72:J72"/>
    <mergeCell ref="A132:N132"/>
    <mergeCell ref="C104:C105"/>
    <mergeCell ref="D104:F104"/>
    <mergeCell ref="H104:J104"/>
    <mergeCell ref="K104:N104"/>
    <mergeCell ref="A135:N135"/>
    <mergeCell ref="B12:M18"/>
    <mergeCell ref="A103:N103"/>
    <mergeCell ref="A34:N34"/>
    <mergeCell ref="K38:N38"/>
    <mergeCell ref="D38:F38"/>
    <mergeCell ref="A68:N68"/>
    <mergeCell ref="A133:N133"/>
    <mergeCell ref="A100:N100"/>
    <mergeCell ref="A35:N35"/>
    <mergeCell ref="A36:N36"/>
    <mergeCell ref="A37:N37"/>
    <mergeCell ref="A71:N71"/>
    <mergeCell ref="A69:N69"/>
    <mergeCell ref="C38:C39"/>
    <mergeCell ref="A134:N134"/>
  </mergeCells>
  <phoneticPr fontId="10" type="noConversion"/>
  <pageMargins left="0.28999999999999998" right="0.32" top="0.47" bottom="0.45" header="0.3" footer="0.3"/>
  <pageSetup paperSize="9" scale="97" orientation="landscape" r:id="rId1"/>
  <headerFooter alignWithMargins="0"/>
  <rowBreaks count="10" manualBreakCount="10">
    <brk id="33" max="12" man="1"/>
    <brk id="67" max="16383" man="1"/>
    <brk id="99" max="16383" man="1"/>
    <brk id="131" max="16383" man="1"/>
    <brk id="164" max="16383" man="1"/>
    <brk id="197" max="16383" man="1"/>
    <brk id="229" max="16383" man="1"/>
    <brk id="262" max="16383" man="1"/>
    <brk id="294" max="16383" man="1"/>
    <brk id="326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6-10 лет  сырье</vt:lpstr>
      <vt:lpstr>11-18 лет  сырье</vt:lpstr>
      <vt:lpstr>12-18 п-ф</vt:lpstr>
      <vt:lpstr>'11-18 лет  сырье'!Область_печати</vt:lpstr>
      <vt:lpstr>'12-18 п-ф'!Область_печати</vt:lpstr>
      <vt:lpstr>'6-10 лет  сырье'!Область_печати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Зульфия</dc:creator>
  <cp:lastModifiedBy>Вострикова_Н_И</cp:lastModifiedBy>
  <cp:lastPrinted>2020-08-18T08:17:02Z</cp:lastPrinted>
  <dcterms:created xsi:type="dcterms:W3CDTF">2013-04-24T06:02:20Z</dcterms:created>
  <dcterms:modified xsi:type="dcterms:W3CDTF">2023-08-30T03:36:38Z</dcterms:modified>
</cp:coreProperties>
</file>